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ocuments\EJECUCIONES PRESUPUESTALES\EJECUCIONES PRESUPUESTALES VIGENCIA 2023\"/>
    </mc:Choice>
  </mc:AlternateContent>
  <xr:revisionPtr revIDLastSave="0" documentId="13_ncr:1_{23C0935D-EFD0-4E7E-8707-E00E5333DA8F}" xr6:coauthVersionLast="36" xr6:coauthVersionMax="36" xr10:uidLastSave="{00000000-0000-0000-0000-000000000000}"/>
  <bookViews>
    <workbookView xWindow="0" yWindow="0" windowWidth="21570" windowHeight="10215" xr2:uid="{18C5C692-8A83-421C-9CAC-40F02A0BADD3}"/>
  </bookViews>
  <sheets>
    <sheet name="Ejecucion de Gastos Julio 2023" sheetId="1" r:id="rId1"/>
    <sheet name="Ejecucion Ingresos Julio 2023" sheetId="3" r:id="rId2"/>
    <sheet name="PAC DE GASTOS 2023" sheetId="2" state="hidden" r:id="rId3"/>
    <sheet name="PAC DE INGRESOS 2023" sheetId="4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'Ejecucion de Gastos Julio 2023'!$A$7:$AI$971</definedName>
    <definedName name="_xlnm._FilterDatabase" localSheetId="1" hidden="1">'Ejecucion Ingresos Julio 2023'!$A$7:$AC$219</definedName>
    <definedName name="_xlnm._FilterDatabase" localSheetId="2" hidden="1">'PAC DE GASTOS 2023'!$A$7:$AD$512</definedName>
    <definedName name="_xlnm._FilterDatabase" localSheetId="3" hidden="1">'PAC DE INGRESOS 2023'!$A$1:$Q$540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49" i="1" l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3" i="1"/>
  <c r="R12" i="1"/>
  <c r="R11" i="1"/>
  <c r="R10" i="1"/>
  <c r="R9" i="1"/>
  <c r="R8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2" i="1"/>
  <c r="Q11" i="1"/>
  <c r="Q10" i="1"/>
  <c r="Q9" i="1"/>
  <c r="Q8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2" i="1"/>
  <c r="M11" i="1"/>
  <c r="M10" i="1"/>
  <c r="M9" i="1"/>
  <c r="M8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11" i="1"/>
  <c r="J10" i="1"/>
  <c r="J9" i="1"/>
  <c r="J8" i="1"/>
  <c r="J200" i="3"/>
  <c r="I200" i="3"/>
  <c r="H200" i="3"/>
  <c r="G200" i="3"/>
  <c r="F200" i="3"/>
  <c r="E200" i="3"/>
  <c r="E199" i="3" s="1"/>
  <c r="E198" i="3" s="1"/>
  <c r="E197" i="3" s="1"/>
  <c r="E196" i="3" s="1"/>
  <c r="D200" i="3"/>
  <c r="D199" i="3" s="1"/>
  <c r="D198" i="3" s="1"/>
  <c r="D197" i="3" s="1"/>
  <c r="D196" i="3" s="1"/>
  <c r="J199" i="3"/>
  <c r="J198" i="3" s="1"/>
  <c r="J197" i="3" s="1"/>
  <c r="J196" i="3" s="1"/>
  <c r="I199" i="3"/>
  <c r="I198" i="3" s="1"/>
  <c r="I197" i="3" s="1"/>
  <c r="I196" i="3" s="1"/>
  <c r="H199" i="3"/>
  <c r="H198" i="3" s="1"/>
  <c r="H197" i="3" s="1"/>
  <c r="H196" i="3" s="1"/>
  <c r="G199" i="3"/>
  <c r="G198" i="3" s="1"/>
  <c r="G197" i="3" s="1"/>
  <c r="G196" i="3" s="1"/>
  <c r="F199" i="3"/>
  <c r="F198" i="3" s="1"/>
  <c r="F197" i="3" s="1"/>
  <c r="F196" i="3" s="1"/>
  <c r="J194" i="3"/>
  <c r="I194" i="3"/>
  <c r="H194" i="3"/>
  <c r="G194" i="3"/>
  <c r="F194" i="3"/>
  <c r="E194" i="3"/>
  <c r="E193" i="3" s="1"/>
  <c r="E192" i="3" s="1"/>
  <c r="E191" i="3" s="1"/>
  <c r="D194" i="3"/>
  <c r="D193" i="3" s="1"/>
  <c r="D192" i="3" s="1"/>
  <c r="D191" i="3" s="1"/>
  <c r="J193" i="3"/>
  <c r="J192" i="3" s="1"/>
  <c r="J191" i="3" s="1"/>
  <c r="I193" i="3"/>
  <c r="I192" i="3" s="1"/>
  <c r="I191" i="3" s="1"/>
  <c r="H193" i="3"/>
  <c r="H192" i="3" s="1"/>
  <c r="H191" i="3" s="1"/>
  <c r="G193" i="3"/>
  <c r="G192" i="3" s="1"/>
  <c r="G191" i="3" s="1"/>
  <c r="F193" i="3"/>
  <c r="F192" i="3" s="1"/>
  <c r="F191" i="3" s="1"/>
  <c r="J189" i="3"/>
  <c r="I189" i="3"/>
  <c r="H189" i="3"/>
  <c r="G189" i="3"/>
  <c r="F189" i="3"/>
  <c r="E189" i="3"/>
  <c r="E188" i="3" s="1"/>
  <c r="E187" i="3" s="1"/>
  <c r="E186" i="3" s="1"/>
  <c r="D189" i="3"/>
  <c r="D188" i="3" s="1"/>
  <c r="D187" i="3" s="1"/>
  <c r="D186" i="3" s="1"/>
  <c r="J188" i="3"/>
  <c r="J187" i="3" s="1"/>
  <c r="J186" i="3" s="1"/>
  <c r="I188" i="3"/>
  <c r="I187" i="3" s="1"/>
  <c r="I186" i="3" s="1"/>
  <c r="H188" i="3"/>
  <c r="H187" i="3" s="1"/>
  <c r="H186" i="3" s="1"/>
  <c r="G188" i="3"/>
  <c r="G187" i="3" s="1"/>
  <c r="G186" i="3" s="1"/>
  <c r="F188" i="3"/>
  <c r="F187" i="3" s="1"/>
  <c r="F186" i="3" s="1"/>
  <c r="J184" i="3"/>
  <c r="J183" i="3" s="1"/>
  <c r="J182" i="3" s="1"/>
  <c r="J181" i="3" s="1"/>
  <c r="I184" i="3"/>
  <c r="H184" i="3"/>
  <c r="G184" i="3"/>
  <c r="F184" i="3"/>
  <c r="E184" i="3"/>
  <c r="D184" i="3"/>
  <c r="D183" i="3" s="1"/>
  <c r="D182" i="3" s="1"/>
  <c r="D181" i="3" s="1"/>
  <c r="I183" i="3"/>
  <c r="I182" i="3" s="1"/>
  <c r="I181" i="3" s="1"/>
  <c r="H183" i="3"/>
  <c r="H182" i="3" s="1"/>
  <c r="H181" i="3" s="1"/>
  <c r="G183" i="3"/>
  <c r="G182" i="3" s="1"/>
  <c r="G181" i="3" s="1"/>
  <c r="F183" i="3"/>
  <c r="F182" i="3" s="1"/>
  <c r="F181" i="3" s="1"/>
  <c r="E183" i="3"/>
  <c r="E182" i="3" s="1"/>
  <c r="E181" i="3" s="1"/>
  <c r="J179" i="3"/>
  <c r="I179" i="3"/>
  <c r="H179" i="3"/>
  <c r="G179" i="3"/>
  <c r="F179" i="3"/>
  <c r="E179" i="3"/>
  <c r="E178" i="3" s="1"/>
  <c r="E177" i="3" s="1"/>
  <c r="E176" i="3" s="1"/>
  <c r="D179" i="3"/>
  <c r="D178" i="3" s="1"/>
  <c r="D177" i="3" s="1"/>
  <c r="D176" i="3" s="1"/>
  <c r="J178" i="3"/>
  <c r="J177" i="3" s="1"/>
  <c r="J176" i="3" s="1"/>
  <c r="I178" i="3"/>
  <c r="I177" i="3" s="1"/>
  <c r="I176" i="3" s="1"/>
  <c r="H178" i="3"/>
  <c r="H177" i="3" s="1"/>
  <c r="H176" i="3" s="1"/>
  <c r="G178" i="3"/>
  <c r="G177" i="3" s="1"/>
  <c r="G176" i="3" s="1"/>
  <c r="F178" i="3"/>
  <c r="F177" i="3" s="1"/>
  <c r="F176" i="3" s="1"/>
  <c r="J174" i="3"/>
  <c r="I174" i="3"/>
  <c r="I173" i="3" s="1"/>
  <c r="I172" i="3" s="1"/>
  <c r="I171" i="3" s="1"/>
  <c r="H174" i="3"/>
  <c r="G174" i="3"/>
  <c r="F174" i="3"/>
  <c r="E174" i="3"/>
  <c r="E173" i="3" s="1"/>
  <c r="E172" i="3" s="1"/>
  <c r="E171" i="3" s="1"/>
  <c r="D174" i="3"/>
  <c r="J173" i="3"/>
  <c r="J172" i="3" s="1"/>
  <c r="J171" i="3" s="1"/>
  <c r="H173" i="3"/>
  <c r="H172" i="3" s="1"/>
  <c r="H171" i="3" s="1"/>
  <c r="G173" i="3"/>
  <c r="G172" i="3" s="1"/>
  <c r="G171" i="3" s="1"/>
  <c r="F173" i="3"/>
  <c r="F172" i="3" s="1"/>
  <c r="F171" i="3" s="1"/>
  <c r="D173" i="3"/>
  <c r="D172" i="3" s="1"/>
  <c r="D171" i="3" s="1"/>
  <c r="J157" i="3"/>
  <c r="I157" i="3"/>
  <c r="H157" i="3"/>
  <c r="G157" i="3"/>
  <c r="F157" i="3"/>
  <c r="E157" i="3"/>
  <c r="E156" i="3" s="1"/>
  <c r="E155" i="3" s="1"/>
  <c r="E154" i="3" s="1"/>
  <c r="E153" i="3" s="1"/>
  <c r="E152" i="3" s="1"/>
  <c r="D157" i="3"/>
  <c r="D156" i="3" s="1"/>
  <c r="D155" i="3" s="1"/>
  <c r="D154" i="3" s="1"/>
  <c r="D153" i="3" s="1"/>
  <c r="D152" i="3" s="1"/>
  <c r="J156" i="3"/>
  <c r="J155" i="3" s="1"/>
  <c r="J154" i="3" s="1"/>
  <c r="J153" i="3" s="1"/>
  <c r="J152" i="3" s="1"/>
  <c r="I156" i="3"/>
  <c r="I155" i="3" s="1"/>
  <c r="I154" i="3" s="1"/>
  <c r="I153" i="3" s="1"/>
  <c r="I152" i="3" s="1"/>
  <c r="H156" i="3"/>
  <c r="H155" i="3" s="1"/>
  <c r="H154" i="3" s="1"/>
  <c r="H153" i="3" s="1"/>
  <c r="H152" i="3" s="1"/>
  <c r="G156" i="3"/>
  <c r="G155" i="3" s="1"/>
  <c r="G154" i="3" s="1"/>
  <c r="G153" i="3" s="1"/>
  <c r="G152" i="3" s="1"/>
  <c r="F156" i="3"/>
  <c r="F155" i="3" s="1"/>
  <c r="F154" i="3" s="1"/>
  <c r="F153" i="3" s="1"/>
  <c r="F152" i="3" s="1"/>
  <c r="J143" i="3"/>
  <c r="I143" i="3"/>
  <c r="H143" i="3"/>
  <c r="G143" i="3"/>
  <c r="F143" i="3"/>
  <c r="E143" i="3"/>
  <c r="E142" i="3" s="1"/>
  <c r="E141" i="3" s="1"/>
  <c r="D143" i="3"/>
  <c r="D142" i="3" s="1"/>
  <c r="D141" i="3" s="1"/>
  <c r="J142" i="3"/>
  <c r="J141" i="3" s="1"/>
  <c r="I142" i="3"/>
  <c r="I141" i="3" s="1"/>
  <c r="H142" i="3"/>
  <c r="H141" i="3" s="1"/>
  <c r="G142" i="3"/>
  <c r="G141" i="3" s="1"/>
  <c r="F142" i="3"/>
  <c r="F141" i="3" s="1"/>
  <c r="J139" i="3"/>
  <c r="I139" i="3"/>
  <c r="H139" i="3"/>
  <c r="G139" i="3"/>
  <c r="F139" i="3"/>
  <c r="E139" i="3"/>
  <c r="E138" i="3" s="1"/>
  <c r="E137" i="3" s="1"/>
  <c r="D139" i="3"/>
  <c r="D138" i="3" s="1"/>
  <c r="D137" i="3" s="1"/>
  <c r="J138" i="3"/>
  <c r="J137" i="3" s="1"/>
  <c r="I138" i="3"/>
  <c r="I137" i="3" s="1"/>
  <c r="H138" i="3"/>
  <c r="H137" i="3" s="1"/>
  <c r="G138" i="3"/>
  <c r="G137" i="3" s="1"/>
  <c r="F138" i="3"/>
  <c r="F137" i="3" s="1"/>
  <c r="J135" i="3"/>
  <c r="I135" i="3"/>
  <c r="H135" i="3"/>
  <c r="G135" i="3"/>
  <c r="F135" i="3"/>
  <c r="E135" i="3"/>
  <c r="E134" i="3" s="1"/>
  <c r="E133" i="3" s="1"/>
  <c r="D135" i="3"/>
  <c r="D134" i="3" s="1"/>
  <c r="D133" i="3" s="1"/>
  <c r="J134" i="3"/>
  <c r="J133" i="3" s="1"/>
  <c r="I134" i="3"/>
  <c r="I133" i="3" s="1"/>
  <c r="H134" i="3"/>
  <c r="H133" i="3" s="1"/>
  <c r="G134" i="3"/>
  <c r="G133" i="3" s="1"/>
  <c r="F134" i="3"/>
  <c r="F133" i="3" s="1"/>
  <c r="J131" i="3"/>
  <c r="I131" i="3"/>
  <c r="H131" i="3"/>
  <c r="G131" i="3"/>
  <c r="F131" i="3"/>
  <c r="E131" i="3"/>
  <c r="E130" i="3" s="1"/>
  <c r="D131" i="3"/>
  <c r="D130" i="3" s="1"/>
  <c r="J130" i="3"/>
  <c r="I130" i="3"/>
  <c r="H130" i="3"/>
  <c r="G130" i="3"/>
  <c r="F130" i="3"/>
  <c r="J127" i="3"/>
  <c r="I127" i="3"/>
  <c r="H127" i="3"/>
  <c r="G127" i="3"/>
  <c r="G117" i="3" s="1"/>
  <c r="F127" i="3"/>
  <c r="E127" i="3"/>
  <c r="D127" i="3"/>
  <c r="J125" i="3"/>
  <c r="I125" i="3"/>
  <c r="H125" i="3"/>
  <c r="G125" i="3"/>
  <c r="F125" i="3"/>
  <c r="E125" i="3"/>
  <c r="D125" i="3"/>
  <c r="J118" i="3"/>
  <c r="I118" i="3"/>
  <c r="H118" i="3"/>
  <c r="G118" i="3"/>
  <c r="F118" i="3"/>
  <c r="E118" i="3"/>
  <c r="D118" i="3"/>
  <c r="J117" i="3"/>
  <c r="I117" i="3"/>
  <c r="H117" i="3"/>
  <c r="F117" i="3"/>
  <c r="J112" i="3"/>
  <c r="I112" i="3"/>
  <c r="H112" i="3"/>
  <c r="G112" i="3"/>
  <c r="G94" i="3" s="1"/>
  <c r="F112" i="3"/>
  <c r="F94" i="3" s="1"/>
  <c r="E112" i="3"/>
  <c r="D112" i="3"/>
  <c r="J105" i="3"/>
  <c r="I105" i="3"/>
  <c r="H105" i="3"/>
  <c r="G105" i="3"/>
  <c r="F105" i="3"/>
  <c r="E105" i="3"/>
  <c r="D105" i="3"/>
  <c r="J95" i="3"/>
  <c r="I95" i="3"/>
  <c r="H95" i="3"/>
  <c r="G95" i="3"/>
  <c r="F95" i="3"/>
  <c r="E95" i="3"/>
  <c r="D95" i="3"/>
  <c r="J94" i="3"/>
  <c r="I94" i="3"/>
  <c r="H94" i="3"/>
  <c r="J92" i="3"/>
  <c r="I92" i="3"/>
  <c r="H92" i="3"/>
  <c r="G92" i="3"/>
  <c r="F92" i="3"/>
  <c r="E92" i="3"/>
  <c r="E91" i="3" s="1"/>
  <c r="D92" i="3"/>
  <c r="D91" i="3" s="1"/>
  <c r="J91" i="3"/>
  <c r="I91" i="3"/>
  <c r="H91" i="3"/>
  <c r="G91" i="3"/>
  <c r="F91" i="3"/>
  <c r="J89" i="3"/>
  <c r="I89" i="3"/>
  <c r="H89" i="3"/>
  <c r="G89" i="3"/>
  <c r="G83" i="3" s="1"/>
  <c r="F89" i="3"/>
  <c r="F83" i="3" s="1"/>
  <c r="E89" i="3"/>
  <c r="D89" i="3"/>
  <c r="J87" i="3"/>
  <c r="I87" i="3"/>
  <c r="H87" i="3"/>
  <c r="G87" i="3"/>
  <c r="F87" i="3"/>
  <c r="E87" i="3"/>
  <c r="D87" i="3"/>
  <c r="J84" i="3"/>
  <c r="I84" i="3"/>
  <c r="H84" i="3"/>
  <c r="G84" i="3"/>
  <c r="F84" i="3"/>
  <c r="E84" i="3"/>
  <c r="D84" i="3"/>
  <c r="J83" i="3"/>
  <c r="I83" i="3"/>
  <c r="H83" i="3"/>
  <c r="J81" i="3"/>
  <c r="I81" i="3"/>
  <c r="H81" i="3"/>
  <c r="G81" i="3"/>
  <c r="F81" i="3"/>
  <c r="E81" i="3"/>
  <c r="D81" i="3"/>
  <c r="J79" i="3"/>
  <c r="J78" i="3" s="1"/>
  <c r="I79" i="3"/>
  <c r="H79" i="3"/>
  <c r="G79" i="3"/>
  <c r="F79" i="3"/>
  <c r="E79" i="3"/>
  <c r="D79" i="3"/>
  <c r="I78" i="3"/>
  <c r="H78" i="3"/>
  <c r="G78" i="3"/>
  <c r="F78" i="3"/>
  <c r="E78" i="3"/>
  <c r="J74" i="3"/>
  <c r="I74" i="3"/>
  <c r="H74" i="3"/>
  <c r="G74" i="3"/>
  <c r="F74" i="3"/>
  <c r="E74" i="3"/>
  <c r="D74" i="3"/>
  <c r="J69" i="3"/>
  <c r="I69" i="3"/>
  <c r="H69" i="3"/>
  <c r="G69" i="3"/>
  <c r="F69" i="3"/>
  <c r="E69" i="3"/>
  <c r="D69" i="3"/>
  <c r="J68" i="3"/>
  <c r="I68" i="3"/>
  <c r="H68" i="3"/>
  <c r="G68" i="3"/>
  <c r="F68" i="3"/>
  <c r="J65" i="3"/>
  <c r="I65" i="3"/>
  <c r="H65" i="3"/>
  <c r="G65" i="3"/>
  <c r="G59" i="3" s="1"/>
  <c r="F65" i="3"/>
  <c r="F59" i="3" s="1"/>
  <c r="E65" i="3"/>
  <c r="D65" i="3"/>
  <c r="J63" i="3"/>
  <c r="I63" i="3"/>
  <c r="H63" i="3"/>
  <c r="G63" i="3"/>
  <c r="F63" i="3"/>
  <c r="E63" i="3"/>
  <c r="D63" i="3"/>
  <c r="J60" i="3"/>
  <c r="I60" i="3"/>
  <c r="H60" i="3"/>
  <c r="G60" i="3"/>
  <c r="F60" i="3"/>
  <c r="E60" i="3"/>
  <c r="D60" i="3"/>
  <c r="J59" i="3"/>
  <c r="I59" i="3"/>
  <c r="H59" i="3"/>
  <c r="J57" i="3"/>
  <c r="J44" i="3" s="1"/>
  <c r="I57" i="3"/>
  <c r="H57" i="3"/>
  <c r="G57" i="3"/>
  <c r="F57" i="3"/>
  <c r="E57" i="3"/>
  <c r="D57" i="3"/>
  <c r="J52" i="3"/>
  <c r="I52" i="3"/>
  <c r="H52" i="3"/>
  <c r="G52" i="3"/>
  <c r="G44" i="3" s="1"/>
  <c r="F52" i="3"/>
  <c r="F44" i="3" s="1"/>
  <c r="E52" i="3"/>
  <c r="D52" i="3"/>
  <c r="J50" i="3"/>
  <c r="I50" i="3"/>
  <c r="H50" i="3"/>
  <c r="G50" i="3"/>
  <c r="F50" i="3"/>
  <c r="E50" i="3"/>
  <c r="D50" i="3"/>
  <c r="J45" i="3"/>
  <c r="I45" i="3"/>
  <c r="H45" i="3"/>
  <c r="G45" i="3"/>
  <c r="F45" i="3"/>
  <c r="E45" i="3"/>
  <c r="D45" i="3"/>
  <c r="I44" i="3"/>
  <c r="H44" i="3"/>
  <c r="J40" i="3"/>
  <c r="I40" i="3"/>
  <c r="H40" i="3"/>
  <c r="G40" i="3"/>
  <c r="F40" i="3"/>
  <c r="E40" i="3"/>
  <c r="E39" i="3" s="1"/>
  <c r="E38" i="3" s="1"/>
  <c r="E37" i="3" s="1"/>
  <c r="D40" i="3"/>
  <c r="D39" i="3" s="1"/>
  <c r="D38" i="3" s="1"/>
  <c r="D37" i="3" s="1"/>
  <c r="J39" i="3"/>
  <c r="J38" i="3" s="1"/>
  <c r="J37" i="3" s="1"/>
  <c r="I39" i="3"/>
  <c r="I38" i="3" s="1"/>
  <c r="I37" i="3" s="1"/>
  <c r="H39" i="3"/>
  <c r="H38" i="3" s="1"/>
  <c r="H37" i="3" s="1"/>
  <c r="G39" i="3"/>
  <c r="G38" i="3" s="1"/>
  <c r="G37" i="3" s="1"/>
  <c r="F39" i="3"/>
  <c r="F38" i="3" s="1"/>
  <c r="F37" i="3" s="1"/>
  <c r="J32" i="3"/>
  <c r="I32" i="3"/>
  <c r="H32" i="3"/>
  <c r="G32" i="3"/>
  <c r="F32" i="3"/>
  <c r="E32" i="3"/>
  <c r="D32" i="3"/>
  <c r="I27" i="3"/>
  <c r="H27" i="3"/>
  <c r="G27" i="3"/>
  <c r="E27" i="3"/>
  <c r="D27" i="3"/>
  <c r="I26" i="3"/>
  <c r="I25" i="3" s="1"/>
  <c r="H26" i="3"/>
  <c r="H25" i="3" s="1"/>
  <c r="G26" i="3"/>
  <c r="G25" i="3" s="1"/>
  <c r="J23" i="3"/>
  <c r="I23" i="3"/>
  <c r="H23" i="3"/>
  <c r="G23" i="3"/>
  <c r="F23" i="3"/>
  <c r="E23" i="3"/>
  <c r="E22" i="3" s="1"/>
  <c r="E21" i="3" s="1"/>
  <c r="D23" i="3"/>
  <c r="D22" i="3" s="1"/>
  <c r="D21" i="3" s="1"/>
  <c r="J22" i="3"/>
  <c r="J21" i="3" s="1"/>
  <c r="I22" i="3"/>
  <c r="I21" i="3" s="1"/>
  <c r="H22" i="3"/>
  <c r="H21" i="3" s="1"/>
  <c r="G22" i="3"/>
  <c r="G21" i="3" s="1"/>
  <c r="F22" i="3"/>
  <c r="F21" i="3" s="1"/>
  <c r="J17" i="3"/>
  <c r="I17" i="3"/>
  <c r="H17" i="3"/>
  <c r="G17" i="3"/>
  <c r="F17" i="3"/>
  <c r="E17" i="3"/>
  <c r="E15" i="3" s="1"/>
  <c r="E14" i="3" s="1"/>
  <c r="E13" i="3" s="1"/>
  <c r="E12" i="3" s="1"/>
  <c r="E11" i="3" s="1"/>
  <c r="D17" i="3"/>
  <c r="D15" i="3" s="1"/>
  <c r="D14" i="3" s="1"/>
  <c r="D13" i="3" s="1"/>
  <c r="D12" i="3" s="1"/>
  <c r="D11" i="3" s="1"/>
  <c r="J15" i="3"/>
  <c r="J14" i="3" s="1"/>
  <c r="J13" i="3" s="1"/>
  <c r="J12" i="3" s="1"/>
  <c r="J11" i="3" s="1"/>
  <c r="I15" i="3"/>
  <c r="I14" i="3" s="1"/>
  <c r="I13" i="3" s="1"/>
  <c r="I12" i="3" s="1"/>
  <c r="I11" i="3" s="1"/>
  <c r="H15" i="3"/>
  <c r="H14" i="3" s="1"/>
  <c r="H13" i="3" s="1"/>
  <c r="H12" i="3" s="1"/>
  <c r="H11" i="3" s="1"/>
  <c r="G15" i="3"/>
  <c r="G14" i="3" s="1"/>
  <c r="G13" i="3" s="1"/>
  <c r="G12" i="3" s="1"/>
  <c r="G11" i="3" s="1"/>
  <c r="F15" i="3"/>
  <c r="F14" i="3" s="1"/>
  <c r="F13" i="3" s="1"/>
  <c r="F12" i="3" s="1"/>
  <c r="F11" i="3" s="1"/>
  <c r="C200" i="3"/>
  <c r="F228" i="3"/>
  <c r="J228" i="3" s="1"/>
  <c r="F227" i="3"/>
  <c r="J227" i="3" s="1"/>
  <c r="F226" i="3"/>
  <c r="J226" i="3" s="1"/>
  <c r="F225" i="3"/>
  <c r="J225" i="3" s="1"/>
  <c r="F224" i="3"/>
  <c r="J224" i="3" s="1"/>
  <c r="F223" i="3"/>
  <c r="J223" i="3" s="1"/>
  <c r="F222" i="3"/>
  <c r="J222" i="3" s="1"/>
  <c r="F221" i="3"/>
  <c r="J221" i="3" s="1"/>
  <c r="F220" i="3"/>
  <c r="J220" i="3" s="1"/>
  <c r="R228" i="3"/>
  <c r="V228" i="3" s="1"/>
  <c r="R227" i="3"/>
  <c r="V227" i="3" s="1"/>
  <c r="R226" i="3"/>
  <c r="V226" i="3" s="1"/>
  <c r="R225" i="3"/>
  <c r="V225" i="3" s="1"/>
  <c r="R224" i="3"/>
  <c r="V224" i="3" s="1"/>
  <c r="R223" i="3"/>
  <c r="V223" i="3" s="1"/>
  <c r="R222" i="3"/>
  <c r="V222" i="3" s="1"/>
  <c r="R221" i="3"/>
  <c r="V221" i="3" s="1"/>
  <c r="U220" i="3"/>
  <c r="R220" i="3"/>
  <c r="V220" i="3" s="1"/>
  <c r="R219" i="3"/>
  <c r="V219" i="3" s="1"/>
  <c r="R218" i="3"/>
  <c r="V218" i="3" s="1"/>
  <c r="R217" i="3"/>
  <c r="V217" i="3" s="1"/>
  <c r="R216" i="3"/>
  <c r="V216" i="3" s="1"/>
  <c r="R215" i="3"/>
  <c r="V215" i="3" s="1"/>
  <c r="R214" i="3"/>
  <c r="V214" i="3" s="1"/>
  <c r="R213" i="3"/>
  <c r="V213" i="3" s="1"/>
  <c r="U212" i="3"/>
  <c r="R212" i="3"/>
  <c r="V212" i="3" s="1"/>
  <c r="U211" i="3"/>
  <c r="R211" i="3"/>
  <c r="R210" i="3"/>
  <c r="V210" i="3" s="1"/>
  <c r="U209" i="3"/>
  <c r="R209" i="3"/>
  <c r="R208" i="3"/>
  <c r="V208" i="3" s="1"/>
  <c r="R207" i="3"/>
  <c r="V207" i="3" s="1"/>
  <c r="R206" i="3"/>
  <c r="V206" i="3" s="1"/>
  <c r="R205" i="3"/>
  <c r="V205" i="3" s="1"/>
  <c r="R204" i="3"/>
  <c r="V204" i="3" s="1"/>
  <c r="R203" i="3"/>
  <c r="V203" i="3" s="1"/>
  <c r="R202" i="3"/>
  <c r="V202" i="3" s="1"/>
  <c r="U201" i="3"/>
  <c r="R201" i="3"/>
  <c r="T200" i="3"/>
  <c r="T199" i="3" s="1"/>
  <c r="T198" i="3" s="1"/>
  <c r="T197" i="3" s="1"/>
  <c r="T196" i="3" s="1"/>
  <c r="S200" i="3"/>
  <c r="S199" i="3" s="1"/>
  <c r="S198" i="3" s="1"/>
  <c r="S197" i="3" s="1"/>
  <c r="S196" i="3" s="1"/>
  <c r="P200" i="3"/>
  <c r="P199" i="3" s="1"/>
  <c r="P198" i="3" s="1"/>
  <c r="P197" i="3" s="1"/>
  <c r="P196" i="3" s="1"/>
  <c r="O200" i="3"/>
  <c r="Q199" i="3"/>
  <c r="Q198" i="3" s="1"/>
  <c r="Q197" i="3" s="1"/>
  <c r="Q196" i="3" s="1"/>
  <c r="Q195" i="3" s="1"/>
  <c r="Q194" i="3" s="1"/>
  <c r="Q193" i="3" s="1"/>
  <c r="Q192" i="3" s="1"/>
  <c r="Q191" i="3" s="1"/>
  <c r="R195" i="3"/>
  <c r="V195" i="3" s="1"/>
  <c r="U194" i="3"/>
  <c r="U193" i="3" s="1"/>
  <c r="U192" i="3" s="1"/>
  <c r="U191" i="3" s="1"/>
  <c r="T194" i="3"/>
  <c r="T193" i="3" s="1"/>
  <c r="T192" i="3" s="1"/>
  <c r="T191" i="3" s="1"/>
  <c r="S194" i="3"/>
  <c r="S193" i="3" s="1"/>
  <c r="S192" i="3" s="1"/>
  <c r="S191" i="3" s="1"/>
  <c r="P194" i="3"/>
  <c r="P193" i="3" s="1"/>
  <c r="P192" i="3" s="1"/>
  <c r="P191" i="3" s="1"/>
  <c r="O194" i="3"/>
  <c r="R190" i="3"/>
  <c r="V190" i="3" s="1"/>
  <c r="V189" i="3" s="1"/>
  <c r="U189" i="3"/>
  <c r="U188" i="3" s="1"/>
  <c r="U187" i="3" s="1"/>
  <c r="U186" i="3" s="1"/>
  <c r="T189" i="3"/>
  <c r="T188" i="3" s="1"/>
  <c r="T187" i="3" s="1"/>
  <c r="T186" i="3" s="1"/>
  <c r="S189" i="3"/>
  <c r="S188" i="3" s="1"/>
  <c r="S187" i="3" s="1"/>
  <c r="S186" i="3" s="1"/>
  <c r="Q189" i="3"/>
  <c r="Q188" i="3" s="1"/>
  <c r="Q187" i="3" s="1"/>
  <c r="Q186" i="3" s="1"/>
  <c r="P189" i="3"/>
  <c r="P188" i="3" s="1"/>
  <c r="P187" i="3" s="1"/>
  <c r="P186" i="3" s="1"/>
  <c r="O189" i="3"/>
  <c r="R185" i="3"/>
  <c r="V185" i="3" s="1"/>
  <c r="W185" i="3" s="1"/>
  <c r="U184" i="3"/>
  <c r="U183" i="3" s="1"/>
  <c r="U182" i="3" s="1"/>
  <c r="U181" i="3" s="1"/>
  <c r="T184" i="3"/>
  <c r="T183" i="3" s="1"/>
  <c r="T182" i="3" s="1"/>
  <c r="T181" i="3" s="1"/>
  <c r="S184" i="3"/>
  <c r="S183" i="3" s="1"/>
  <c r="S182" i="3" s="1"/>
  <c r="S181" i="3" s="1"/>
  <c r="Q184" i="3"/>
  <c r="Q183" i="3" s="1"/>
  <c r="Q182" i="3" s="1"/>
  <c r="Q181" i="3" s="1"/>
  <c r="P184" i="3"/>
  <c r="P183" i="3" s="1"/>
  <c r="P182" i="3" s="1"/>
  <c r="P181" i="3" s="1"/>
  <c r="O184" i="3"/>
  <c r="O183" i="3" s="1"/>
  <c r="O182" i="3" s="1"/>
  <c r="R180" i="3"/>
  <c r="V180" i="3" s="1"/>
  <c r="W180" i="3" s="1"/>
  <c r="U179" i="3"/>
  <c r="U178" i="3" s="1"/>
  <c r="U177" i="3" s="1"/>
  <c r="U176" i="3" s="1"/>
  <c r="T179" i="3"/>
  <c r="T178" i="3" s="1"/>
  <c r="T177" i="3" s="1"/>
  <c r="T176" i="3" s="1"/>
  <c r="S179" i="3"/>
  <c r="S178" i="3" s="1"/>
  <c r="S177" i="3" s="1"/>
  <c r="S176" i="3" s="1"/>
  <c r="Q179" i="3"/>
  <c r="Q178" i="3" s="1"/>
  <c r="Q177" i="3" s="1"/>
  <c r="Q176" i="3" s="1"/>
  <c r="P179" i="3"/>
  <c r="P178" i="3" s="1"/>
  <c r="P177" i="3" s="1"/>
  <c r="P176" i="3" s="1"/>
  <c r="O179" i="3"/>
  <c r="R175" i="3"/>
  <c r="V175" i="3" s="1"/>
  <c r="U174" i="3"/>
  <c r="U173" i="3" s="1"/>
  <c r="U172" i="3" s="1"/>
  <c r="U171" i="3" s="1"/>
  <c r="T174" i="3"/>
  <c r="T173" i="3" s="1"/>
  <c r="T172" i="3" s="1"/>
  <c r="T171" i="3" s="1"/>
  <c r="S174" i="3"/>
  <c r="S173" i="3" s="1"/>
  <c r="S172" i="3" s="1"/>
  <c r="S171" i="3" s="1"/>
  <c r="Q174" i="3"/>
  <c r="Q173" i="3" s="1"/>
  <c r="Q172" i="3" s="1"/>
  <c r="Q171" i="3" s="1"/>
  <c r="P174" i="3"/>
  <c r="P173" i="3" s="1"/>
  <c r="P172" i="3" s="1"/>
  <c r="P171" i="3" s="1"/>
  <c r="O174" i="3"/>
  <c r="O173" i="3" s="1"/>
  <c r="U170" i="3"/>
  <c r="R170" i="3"/>
  <c r="U169" i="3"/>
  <c r="R169" i="3"/>
  <c r="V169" i="3" s="1"/>
  <c r="W169" i="3" s="1"/>
  <c r="U168" i="3"/>
  <c r="R168" i="3"/>
  <c r="U167" i="3"/>
  <c r="R167" i="3"/>
  <c r="U166" i="3"/>
  <c r="R166" i="3"/>
  <c r="U165" i="3"/>
  <c r="R165" i="3"/>
  <c r="U164" i="3"/>
  <c r="R164" i="3"/>
  <c r="U163" i="3"/>
  <c r="R163" i="3"/>
  <c r="V163" i="3" s="1"/>
  <c r="W163" i="3" s="1"/>
  <c r="U162" i="3"/>
  <c r="R162" i="3"/>
  <c r="U161" i="3"/>
  <c r="R161" i="3"/>
  <c r="U160" i="3"/>
  <c r="R160" i="3"/>
  <c r="U159" i="3"/>
  <c r="R159" i="3"/>
  <c r="U158" i="3"/>
  <c r="R158" i="3"/>
  <c r="T157" i="3"/>
  <c r="T156" i="3" s="1"/>
  <c r="T155" i="3" s="1"/>
  <c r="T154" i="3" s="1"/>
  <c r="T153" i="3" s="1"/>
  <c r="T152" i="3" s="1"/>
  <c r="S157" i="3"/>
  <c r="S156" i="3" s="1"/>
  <c r="S155" i="3" s="1"/>
  <c r="S154" i="3" s="1"/>
  <c r="S153" i="3" s="1"/>
  <c r="S152" i="3" s="1"/>
  <c r="Q157" i="3"/>
  <c r="Q156" i="3" s="1"/>
  <c r="Q155" i="3" s="1"/>
  <c r="Q154" i="3" s="1"/>
  <c r="Q153" i="3" s="1"/>
  <c r="Q152" i="3" s="1"/>
  <c r="P157" i="3"/>
  <c r="P156" i="3" s="1"/>
  <c r="P155" i="3" s="1"/>
  <c r="P154" i="3" s="1"/>
  <c r="P153" i="3" s="1"/>
  <c r="P152" i="3" s="1"/>
  <c r="O157" i="3"/>
  <c r="R150" i="3"/>
  <c r="V150" i="3" s="1"/>
  <c r="W150" i="3" s="1"/>
  <c r="R149" i="3"/>
  <c r="V149" i="3" s="1"/>
  <c r="W149" i="3" s="1"/>
  <c r="R148" i="3"/>
  <c r="V148" i="3" s="1"/>
  <c r="W148" i="3" s="1"/>
  <c r="U147" i="3"/>
  <c r="R147" i="3"/>
  <c r="R146" i="3"/>
  <c r="V146" i="3" s="1"/>
  <c r="W146" i="3" s="1"/>
  <c r="R145" i="3"/>
  <c r="V145" i="3" s="1"/>
  <c r="W145" i="3" s="1"/>
  <c r="U144" i="3"/>
  <c r="R144" i="3"/>
  <c r="Q144" i="3"/>
  <c r="Q143" i="3" s="1"/>
  <c r="Q142" i="3" s="1"/>
  <c r="Q141" i="3" s="1"/>
  <c r="T143" i="3"/>
  <c r="T142" i="3" s="1"/>
  <c r="T141" i="3" s="1"/>
  <c r="S143" i="3"/>
  <c r="S142" i="3" s="1"/>
  <c r="S141" i="3" s="1"/>
  <c r="P143" i="3"/>
  <c r="P142" i="3" s="1"/>
  <c r="O143" i="3"/>
  <c r="O142" i="3" s="1"/>
  <c r="O141" i="3" s="1"/>
  <c r="U140" i="3"/>
  <c r="U139" i="3" s="1"/>
  <c r="U138" i="3" s="1"/>
  <c r="U137" i="3" s="1"/>
  <c r="R140" i="3"/>
  <c r="T139" i="3"/>
  <c r="T138" i="3" s="1"/>
  <c r="T137" i="3" s="1"/>
  <c r="S139" i="3"/>
  <c r="S138" i="3" s="1"/>
  <c r="S137" i="3" s="1"/>
  <c r="Q139" i="3"/>
  <c r="Q138" i="3" s="1"/>
  <c r="Q137" i="3" s="1"/>
  <c r="P139" i="3"/>
  <c r="P138" i="3" s="1"/>
  <c r="P137" i="3" s="1"/>
  <c r="O139" i="3"/>
  <c r="O138" i="3" s="1"/>
  <c r="R136" i="3"/>
  <c r="V136" i="3" s="1"/>
  <c r="U135" i="3"/>
  <c r="U134" i="3" s="1"/>
  <c r="U133" i="3" s="1"/>
  <c r="T135" i="3"/>
  <c r="T134" i="3" s="1"/>
  <c r="T133" i="3" s="1"/>
  <c r="S135" i="3"/>
  <c r="S134" i="3" s="1"/>
  <c r="S133" i="3" s="1"/>
  <c r="Q135" i="3"/>
  <c r="Q134" i="3" s="1"/>
  <c r="Q133" i="3" s="1"/>
  <c r="P135" i="3"/>
  <c r="P134" i="3" s="1"/>
  <c r="O135" i="3"/>
  <c r="O134" i="3" s="1"/>
  <c r="O133" i="3" s="1"/>
  <c r="R132" i="3"/>
  <c r="V132" i="3" s="1"/>
  <c r="U131" i="3"/>
  <c r="U130" i="3" s="1"/>
  <c r="T131" i="3"/>
  <c r="T130" i="3" s="1"/>
  <c r="S131" i="3"/>
  <c r="S130" i="3" s="1"/>
  <c r="Q131" i="3"/>
  <c r="Q130" i="3" s="1"/>
  <c r="P131" i="3"/>
  <c r="P130" i="3" s="1"/>
  <c r="O131" i="3"/>
  <c r="O130" i="3" s="1"/>
  <c r="R128" i="3"/>
  <c r="W128" i="3" s="1"/>
  <c r="V127" i="3"/>
  <c r="U127" i="3"/>
  <c r="T127" i="3"/>
  <c r="S127" i="3"/>
  <c r="Q127" i="3"/>
  <c r="P127" i="3"/>
  <c r="O127" i="3"/>
  <c r="R126" i="3"/>
  <c r="V126" i="3" s="1"/>
  <c r="W126" i="3" s="1"/>
  <c r="U125" i="3"/>
  <c r="T125" i="3"/>
  <c r="S125" i="3"/>
  <c r="Q125" i="3"/>
  <c r="P125" i="3"/>
  <c r="O125" i="3"/>
  <c r="R124" i="3"/>
  <c r="V124" i="3" s="1"/>
  <c r="W124" i="3" s="1"/>
  <c r="T123" i="3"/>
  <c r="T118" i="3" s="1"/>
  <c r="R123" i="3"/>
  <c r="R122" i="3"/>
  <c r="V122" i="3" s="1"/>
  <c r="W122" i="3" s="1"/>
  <c r="R121" i="3"/>
  <c r="V121" i="3" s="1"/>
  <c r="W121" i="3" s="1"/>
  <c r="R120" i="3"/>
  <c r="V120" i="3" s="1"/>
  <c r="W120" i="3" s="1"/>
  <c r="R119" i="3"/>
  <c r="V119" i="3" s="1"/>
  <c r="S118" i="3"/>
  <c r="Q118" i="3"/>
  <c r="P118" i="3"/>
  <c r="O118" i="3"/>
  <c r="R116" i="3"/>
  <c r="V116" i="3" s="1"/>
  <c r="W116" i="3" s="1"/>
  <c r="R115" i="3"/>
  <c r="V115" i="3" s="1"/>
  <c r="W115" i="3" s="1"/>
  <c r="R114" i="3"/>
  <c r="V114" i="3" s="1"/>
  <c r="R113" i="3"/>
  <c r="V113" i="3" s="1"/>
  <c r="W113" i="3" s="1"/>
  <c r="U112" i="3"/>
  <c r="T112" i="3"/>
  <c r="S112" i="3"/>
  <c r="Q112" i="3"/>
  <c r="P112" i="3"/>
  <c r="O112" i="3"/>
  <c r="R111" i="3"/>
  <c r="V111" i="3" s="1"/>
  <c r="W111" i="3" s="1"/>
  <c r="R110" i="3"/>
  <c r="V110" i="3" s="1"/>
  <c r="W110" i="3" s="1"/>
  <c r="R109" i="3"/>
  <c r="V109" i="3" s="1"/>
  <c r="R108" i="3"/>
  <c r="V108" i="3" s="1"/>
  <c r="W108" i="3" s="1"/>
  <c r="R107" i="3"/>
  <c r="V107" i="3" s="1"/>
  <c r="W107" i="3" s="1"/>
  <c r="R106" i="3"/>
  <c r="V106" i="3" s="1"/>
  <c r="W106" i="3" s="1"/>
  <c r="U105" i="3"/>
  <c r="T105" i="3"/>
  <c r="S105" i="3"/>
  <c r="Q105" i="3"/>
  <c r="P105" i="3"/>
  <c r="O105" i="3"/>
  <c r="T104" i="3"/>
  <c r="U104" i="3" s="1"/>
  <c r="R104" i="3"/>
  <c r="R103" i="3"/>
  <c r="V103" i="3" s="1"/>
  <c r="W103" i="3" s="1"/>
  <c r="R102" i="3"/>
  <c r="V102" i="3" s="1"/>
  <c r="W102" i="3" s="1"/>
  <c r="R101" i="3"/>
  <c r="V101" i="3" s="1"/>
  <c r="W101" i="3" s="1"/>
  <c r="T100" i="3"/>
  <c r="U100" i="3" s="1"/>
  <c r="R100" i="3"/>
  <c r="T99" i="3"/>
  <c r="U99" i="3" s="1"/>
  <c r="R99" i="3"/>
  <c r="R98" i="3"/>
  <c r="V98" i="3" s="1"/>
  <c r="W98" i="3" s="1"/>
  <c r="R97" i="3"/>
  <c r="V97" i="3" s="1"/>
  <c r="W97" i="3" s="1"/>
  <c r="R96" i="3"/>
  <c r="V96" i="3" s="1"/>
  <c r="S95" i="3"/>
  <c r="Q95" i="3"/>
  <c r="P95" i="3"/>
  <c r="O95" i="3"/>
  <c r="R93" i="3"/>
  <c r="V93" i="3" s="1"/>
  <c r="U92" i="3"/>
  <c r="U91" i="3" s="1"/>
  <c r="T92" i="3"/>
  <c r="T91" i="3" s="1"/>
  <c r="S92" i="3"/>
  <c r="S91" i="3" s="1"/>
  <c r="Q92" i="3"/>
  <c r="Q91" i="3" s="1"/>
  <c r="P92" i="3"/>
  <c r="P91" i="3" s="1"/>
  <c r="O92" i="3"/>
  <c r="U90" i="3"/>
  <c r="U89" i="3" s="1"/>
  <c r="R90" i="3"/>
  <c r="T89" i="3"/>
  <c r="S89" i="3"/>
  <c r="Q89" i="3"/>
  <c r="P89" i="3"/>
  <c r="O89" i="3"/>
  <c r="U88" i="3"/>
  <c r="U87" i="3" s="1"/>
  <c r="R88" i="3"/>
  <c r="T87" i="3"/>
  <c r="S87" i="3"/>
  <c r="Q87" i="3"/>
  <c r="P87" i="3"/>
  <c r="O87" i="3"/>
  <c r="R86" i="3"/>
  <c r="V86" i="3" s="1"/>
  <c r="W86" i="3" s="1"/>
  <c r="U85" i="3"/>
  <c r="U84" i="3" s="1"/>
  <c r="R85" i="3"/>
  <c r="T84" i="3"/>
  <c r="S84" i="3"/>
  <c r="Q84" i="3"/>
  <c r="P84" i="3"/>
  <c r="O84" i="3"/>
  <c r="R82" i="3"/>
  <c r="V82" i="3" s="1"/>
  <c r="V81" i="3" s="1"/>
  <c r="U81" i="3"/>
  <c r="T81" i="3"/>
  <c r="S81" i="3"/>
  <c r="Q81" i="3"/>
  <c r="P81" i="3"/>
  <c r="O81" i="3"/>
  <c r="R80" i="3"/>
  <c r="V80" i="3" s="1"/>
  <c r="U79" i="3"/>
  <c r="T79" i="3"/>
  <c r="S79" i="3"/>
  <c r="Q79" i="3"/>
  <c r="P79" i="3"/>
  <c r="O79" i="3"/>
  <c r="U77" i="3"/>
  <c r="R77" i="3"/>
  <c r="U76" i="3"/>
  <c r="R76" i="3"/>
  <c r="U75" i="3"/>
  <c r="R75" i="3"/>
  <c r="T74" i="3"/>
  <c r="S74" i="3"/>
  <c r="Q74" i="3"/>
  <c r="P74" i="3"/>
  <c r="O74" i="3"/>
  <c r="U73" i="3"/>
  <c r="R73" i="3"/>
  <c r="U72" i="3"/>
  <c r="R72" i="3"/>
  <c r="U71" i="3"/>
  <c r="R71" i="3"/>
  <c r="U70" i="3"/>
  <c r="R70" i="3"/>
  <c r="T69" i="3"/>
  <c r="S69" i="3"/>
  <c r="Q69" i="3"/>
  <c r="P69" i="3"/>
  <c r="O69" i="3"/>
  <c r="R69" i="3" s="1"/>
  <c r="U66" i="3"/>
  <c r="U65" i="3" s="1"/>
  <c r="R66" i="3"/>
  <c r="T65" i="3"/>
  <c r="S65" i="3"/>
  <c r="Q65" i="3"/>
  <c r="P65" i="3"/>
  <c r="O65" i="3"/>
  <c r="R64" i="3"/>
  <c r="V64" i="3" s="1"/>
  <c r="U63" i="3"/>
  <c r="T63" i="3"/>
  <c r="S63" i="3"/>
  <c r="Q63" i="3"/>
  <c r="P63" i="3"/>
  <c r="O63" i="3"/>
  <c r="R62" i="3"/>
  <c r="V62" i="3" s="1"/>
  <c r="W62" i="3" s="1"/>
  <c r="R61" i="3"/>
  <c r="V61" i="3" s="1"/>
  <c r="U60" i="3"/>
  <c r="T60" i="3"/>
  <c r="S60" i="3"/>
  <c r="Q60" i="3"/>
  <c r="P60" i="3"/>
  <c r="O60" i="3"/>
  <c r="T58" i="3"/>
  <c r="T57" i="3" s="1"/>
  <c r="R58" i="3"/>
  <c r="S57" i="3"/>
  <c r="Q57" i="3"/>
  <c r="P57" i="3"/>
  <c r="O57" i="3"/>
  <c r="R56" i="3"/>
  <c r="V56" i="3" s="1"/>
  <c r="W56" i="3" s="1"/>
  <c r="R55" i="3"/>
  <c r="V55" i="3" s="1"/>
  <c r="W55" i="3" s="1"/>
  <c r="R54" i="3"/>
  <c r="V54" i="3" s="1"/>
  <c r="W54" i="3" s="1"/>
  <c r="R53" i="3"/>
  <c r="V53" i="3" s="1"/>
  <c r="U52" i="3"/>
  <c r="T52" i="3"/>
  <c r="S52" i="3"/>
  <c r="Q52" i="3"/>
  <c r="P52" i="3"/>
  <c r="O52" i="3"/>
  <c r="R51" i="3"/>
  <c r="V50" i="3"/>
  <c r="U50" i="3"/>
  <c r="T50" i="3"/>
  <c r="S50" i="3"/>
  <c r="Q50" i="3"/>
  <c r="P50" i="3"/>
  <c r="O50" i="3"/>
  <c r="U49" i="3"/>
  <c r="R49" i="3"/>
  <c r="U48" i="3"/>
  <c r="R48" i="3"/>
  <c r="R47" i="3"/>
  <c r="V47" i="3" s="1"/>
  <c r="W47" i="3" s="1"/>
  <c r="R46" i="3"/>
  <c r="V46" i="3" s="1"/>
  <c r="T45" i="3"/>
  <c r="S45" i="3"/>
  <c r="Q45" i="3"/>
  <c r="P45" i="3"/>
  <c r="O45" i="3"/>
  <c r="R41" i="3"/>
  <c r="V41" i="3" s="1"/>
  <c r="U40" i="3"/>
  <c r="U39" i="3" s="1"/>
  <c r="U38" i="3" s="1"/>
  <c r="U37" i="3" s="1"/>
  <c r="T40" i="3"/>
  <c r="T39" i="3" s="1"/>
  <c r="T38" i="3" s="1"/>
  <c r="T37" i="3" s="1"/>
  <c r="S40" i="3"/>
  <c r="S39" i="3" s="1"/>
  <c r="S38" i="3" s="1"/>
  <c r="S37" i="3" s="1"/>
  <c r="Q40" i="3"/>
  <c r="Q39" i="3" s="1"/>
  <c r="Q38" i="3" s="1"/>
  <c r="Q37" i="3" s="1"/>
  <c r="P40" i="3"/>
  <c r="P39" i="3" s="1"/>
  <c r="P38" i="3" s="1"/>
  <c r="P37" i="3" s="1"/>
  <c r="O40" i="3"/>
  <c r="U36" i="3"/>
  <c r="R36" i="3"/>
  <c r="U35" i="3"/>
  <c r="R35" i="3"/>
  <c r="U34" i="3"/>
  <c r="R34" i="3"/>
  <c r="U33" i="3"/>
  <c r="R33" i="3"/>
  <c r="T32" i="3"/>
  <c r="S32" i="3"/>
  <c r="Q32" i="3"/>
  <c r="P32" i="3"/>
  <c r="O32" i="3"/>
  <c r="U31" i="3"/>
  <c r="R31" i="3"/>
  <c r="U30" i="3"/>
  <c r="R30" i="3"/>
  <c r="U29" i="3"/>
  <c r="R29" i="3"/>
  <c r="U28" i="3"/>
  <c r="R28" i="3"/>
  <c r="T27" i="3"/>
  <c r="S27" i="3"/>
  <c r="Q27" i="3"/>
  <c r="P27" i="3"/>
  <c r="O27" i="3"/>
  <c r="R24" i="3"/>
  <c r="V24" i="3" s="1"/>
  <c r="U23" i="3"/>
  <c r="U22" i="3" s="1"/>
  <c r="U21" i="3" s="1"/>
  <c r="T23" i="3"/>
  <c r="T22" i="3" s="1"/>
  <c r="T21" i="3" s="1"/>
  <c r="S23" i="3"/>
  <c r="S22" i="3" s="1"/>
  <c r="S21" i="3" s="1"/>
  <c r="Q23" i="3"/>
  <c r="Q22" i="3" s="1"/>
  <c r="Q21" i="3" s="1"/>
  <c r="P23" i="3"/>
  <c r="P22" i="3" s="1"/>
  <c r="P21" i="3" s="1"/>
  <c r="O23" i="3"/>
  <c r="R19" i="3"/>
  <c r="V19" i="3" s="1"/>
  <c r="W19" i="3" s="1"/>
  <c r="R18" i="3"/>
  <c r="V18" i="3" s="1"/>
  <c r="W18" i="3" s="1"/>
  <c r="Q17" i="3"/>
  <c r="Q15" i="3" s="1"/>
  <c r="Q14" i="3" s="1"/>
  <c r="Q13" i="3" s="1"/>
  <c r="Q12" i="3" s="1"/>
  <c r="Q11" i="3" s="1"/>
  <c r="O17" i="3"/>
  <c r="O15" i="3" s="1"/>
  <c r="R16" i="3"/>
  <c r="V16" i="3" s="1"/>
  <c r="W16" i="3" s="1"/>
  <c r="U15" i="3"/>
  <c r="U14" i="3" s="1"/>
  <c r="U13" i="3" s="1"/>
  <c r="U12" i="3" s="1"/>
  <c r="U11" i="3" s="1"/>
  <c r="T15" i="3"/>
  <c r="T14" i="3" s="1"/>
  <c r="T13" i="3" s="1"/>
  <c r="T12" i="3" s="1"/>
  <c r="T11" i="3" s="1"/>
  <c r="S15" i="3"/>
  <c r="S14" i="3" s="1"/>
  <c r="S13" i="3" s="1"/>
  <c r="S12" i="3" s="1"/>
  <c r="S11" i="3" s="1"/>
  <c r="P15" i="3"/>
  <c r="P14" i="3" s="1"/>
  <c r="P13" i="3" s="1"/>
  <c r="P12" i="3" s="1"/>
  <c r="P11" i="3" s="1"/>
  <c r="I151" i="3" l="1"/>
  <c r="J151" i="3"/>
  <c r="D151" i="3"/>
  <c r="E151" i="3"/>
  <c r="F151" i="3"/>
  <c r="G151" i="3"/>
  <c r="H151" i="3"/>
  <c r="H129" i="3"/>
  <c r="D129" i="3"/>
  <c r="E129" i="3"/>
  <c r="F129" i="3"/>
  <c r="I129" i="3"/>
  <c r="G129" i="3"/>
  <c r="J129" i="3"/>
  <c r="D117" i="3"/>
  <c r="E117" i="3"/>
  <c r="D94" i="3"/>
  <c r="E94" i="3"/>
  <c r="D83" i="3"/>
  <c r="E83" i="3"/>
  <c r="D78" i="3"/>
  <c r="F67" i="3"/>
  <c r="H67" i="3"/>
  <c r="I67" i="3"/>
  <c r="J67" i="3"/>
  <c r="G67" i="3"/>
  <c r="D68" i="3"/>
  <c r="D67" i="3" s="1"/>
  <c r="E68" i="3"/>
  <c r="E67" i="3" s="1"/>
  <c r="D59" i="3"/>
  <c r="E59" i="3"/>
  <c r="I43" i="3"/>
  <c r="F43" i="3"/>
  <c r="H43" i="3"/>
  <c r="J43" i="3"/>
  <c r="G43" i="3"/>
  <c r="D44" i="3"/>
  <c r="D43" i="3" s="1"/>
  <c r="E44" i="3"/>
  <c r="E43" i="3" s="1"/>
  <c r="D26" i="3"/>
  <c r="D25" i="3" s="1"/>
  <c r="E26" i="3"/>
  <c r="E25" i="3" s="1"/>
  <c r="I20" i="3"/>
  <c r="D20" i="3"/>
  <c r="E20" i="3"/>
  <c r="G20" i="3"/>
  <c r="H20" i="3"/>
  <c r="V211" i="3"/>
  <c r="V35" i="3"/>
  <c r="W35" i="3" s="1"/>
  <c r="V100" i="3"/>
  <c r="W100" i="3" s="1"/>
  <c r="R65" i="3"/>
  <c r="P151" i="3"/>
  <c r="V90" i="3"/>
  <c r="W90" i="3" s="1"/>
  <c r="P68" i="3"/>
  <c r="R189" i="3"/>
  <c r="W189" i="3" s="1"/>
  <c r="V73" i="3"/>
  <c r="W73" i="3" s="1"/>
  <c r="R105" i="3"/>
  <c r="R112" i="3"/>
  <c r="V29" i="3"/>
  <c r="W29" i="3" s="1"/>
  <c r="V30" i="3"/>
  <c r="W30" i="3" s="1"/>
  <c r="R45" i="3"/>
  <c r="V88" i="3"/>
  <c r="W88" i="3" s="1"/>
  <c r="V34" i="3"/>
  <c r="W34" i="3" s="1"/>
  <c r="R60" i="3"/>
  <c r="R74" i="3"/>
  <c r="V85" i="3"/>
  <c r="W85" i="3" s="1"/>
  <c r="V147" i="3"/>
  <c r="W147" i="3" s="1"/>
  <c r="V209" i="3"/>
  <c r="R27" i="3"/>
  <c r="V70" i="3"/>
  <c r="W70" i="3" s="1"/>
  <c r="V76" i="3"/>
  <c r="W76" i="3" s="1"/>
  <c r="V48" i="3"/>
  <c r="W48" i="3" s="1"/>
  <c r="R52" i="3"/>
  <c r="R63" i="3"/>
  <c r="V66" i="3"/>
  <c r="W66" i="3" s="1"/>
  <c r="U78" i="3"/>
  <c r="R57" i="3"/>
  <c r="V158" i="3"/>
  <c r="W158" i="3" s="1"/>
  <c r="O94" i="3"/>
  <c r="S117" i="3"/>
  <c r="V28" i="3"/>
  <c r="W28" i="3" s="1"/>
  <c r="U45" i="3"/>
  <c r="P59" i="3"/>
  <c r="P94" i="3"/>
  <c r="R125" i="3"/>
  <c r="V140" i="3"/>
  <c r="W140" i="3" s="1"/>
  <c r="T78" i="3"/>
  <c r="O68" i="3"/>
  <c r="Q94" i="3"/>
  <c r="V104" i="3"/>
  <c r="W104" i="3" s="1"/>
  <c r="V160" i="3"/>
  <c r="W160" i="3" s="1"/>
  <c r="P44" i="3"/>
  <c r="R135" i="3"/>
  <c r="Q83" i="3"/>
  <c r="P83" i="3"/>
  <c r="S129" i="3"/>
  <c r="V161" i="3"/>
  <c r="W161" i="3" s="1"/>
  <c r="R50" i="3"/>
  <c r="W50" i="3" s="1"/>
  <c r="U143" i="3"/>
  <c r="U142" i="3" s="1"/>
  <c r="U141" i="3" s="1"/>
  <c r="U129" i="3" s="1"/>
  <c r="Q151" i="3"/>
  <c r="Q59" i="3"/>
  <c r="O83" i="3"/>
  <c r="Q129" i="3"/>
  <c r="V164" i="3"/>
  <c r="W164" i="3" s="1"/>
  <c r="P78" i="3"/>
  <c r="Q78" i="3"/>
  <c r="S78" i="3"/>
  <c r="R17" i="3"/>
  <c r="V17" i="3" s="1"/>
  <c r="W17" i="3" s="1"/>
  <c r="O44" i="3"/>
  <c r="R84" i="3"/>
  <c r="V49" i="3"/>
  <c r="W49" i="3" s="1"/>
  <c r="U74" i="3"/>
  <c r="V184" i="3"/>
  <c r="V183" i="3" s="1"/>
  <c r="V182" i="3" s="1"/>
  <c r="T44" i="3"/>
  <c r="V170" i="3"/>
  <c r="V179" i="3"/>
  <c r="V178" i="3" s="1"/>
  <c r="Q44" i="3"/>
  <c r="R127" i="3"/>
  <c r="W127" i="3" s="1"/>
  <c r="R184" i="3"/>
  <c r="Q68" i="3"/>
  <c r="R143" i="3"/>
  <c r="S94" i="3"/>
  <c r="S26" i="3"/>
  <c r="S25" i="3" s="1"/>
  <c r="S20" i="3" s="1"/>
  <c r="R81" i="3"/>
  <c r="R89" i="3"/>
  <c r="V162" i="3"/>
  <c r="W162" i="3" s="1"/>
  <c r="V168" i="3"/>
  <c r="W168" i="3" s="1"/>
  <c r="O188" i="3"/>
  <c r="R188" i="3" s="1"/>
  <c r="R134" i="3"/>
  <c r="P133" i="3"/>
  <c r="R133" i="3" s="1"/>
  <c r="U58" i="3"/>
  <c r="T151" i="3"/>
  <c r="V165" i="3"/>
  <c r="W165" i="3" s="1"/>
  <c r="O59" i="3"/>
  <c r="V71" i="3"/>
  <c r="W71" i="3" s="1"/>
  <c r="R95" i="3"/>
  <c r="R139" i="3"/>
  <c r="V166" i="3"/>
  <c r="W166" i="3" s="1"/>
  <c r="Q117" i="3"/>
  <c r="V125" i="3"/>
  <c r="V144" i="3"/>
  <c r="W144" i="3" s="1"/>
  <c r="V201" i="3"/>
  <c r="S59" i="3"/>
  <c r="Q26" i="3"/>
  <c r="Q25" i="3" s="1"/>
  <c r="Q20" i="3" s="1"/>
  <c r="V31" i="3"/>
  <c r="W31" i="3" s="1"/>
  <c r="T59" i="3"/>
  <c r="S68" i="3"/>
  <c r="V167" i="3"/>
  <c r="W167" i="3" s="1"/>
  <c r="R183" i="3"/>
  <c r="R32" i="3"/>
  <c r="V36" i="3"/>
  <c r="W36" i="3" s="1"/>
  <c r="S44" i="3"/>
  <c r="T68" i="3"/>
  <c r="U95" i="3"/>
  <c r="U94" i="3" s="1"/>
  <c r="T117" i="3"/>
  <c r="R131" i="3"/>
  <c r="V159" i="3"/>
  <c r="W159" i="3" s="1"/>
  <c r="V23" i="3"/>
  <c r="W24" i="3"/>
  <c r="V174" i="3"/>
  <c r="W175" i="3"/>
  <c r="R40" i="3"/>
  <c r="O39" i="3"/>
  <c r="U59" i="3"/>
  <c r="W96" i="3"/>
  <c r="V79" i="3"/>
  <c r="W80" i="3"/>
  <c r="V105" i="3"/>
  <c r="W109" i="3"/>
  <c r="V60" i="3"/>
  <c r="W61" i="3"/>
  <c r="W119" i="3"/>
  <c r="P141" i="3"/>
  <c r="R141" i="3" s="1"/>
  <c r="R142" i="3"/>
  <c r="W195" i="3"/>
  <c r="V194" i="3"/>
  <c r="V72" i="3"/>
  <c r="U69" i="3"/>
  <c r="V131" i="3"/>
  <c r="W132" i="3"/>
  <c r="W64" i="3"/>
  <c r="V63" i="3"/>
  <c r="V92" i="3"/>
  <c r="W93" i="3"/>
  <c r="W114" i="3"/>
  <c r="V112" i="3"/>
  <c r="W136" i="3"/>
  <c r="V135" i="3"/>
  <c r="V40" i="3"/>
  <c r="W41" i="3"/>
  <c r="W53" i="3"/>
  <c r="V52" i="3"/>
  <c r="S151" i="3"/>
  <c r="R92" i="3"/>
  <c r="O91" i="3"/>
  <c r="R91" i="3" s="1"/>
  <c r="R194" i="3"/>
  <c r="O193" i="3"/>
  <c r="U123" i="3"/>
  <c r="U118" i="3" s="1"/>
  <c r="U117" i="3" s="1"/>
  <c r="R23" i="3"/>
  <c r="O22" i="3"/>
  <c r="R138" i="3"/>
  <c r="O137" i="3"/>
  <c r="R137" i="3" s="1"/>
  <c r="T95" i="3"/>
  <c r="T94" i="3" s="1"/>
  <c r="U200" i="3"/>
  <c r="U199" i="3" s="1"/>
  <c r="U198" i="3" s="1"/>
  <c r="U197" i="3" s="1"/>
  <c r="U196" i="3" s="1"/>
  <c r="V75" i="3"/>
  <c r="R174" i="3"/>
  <c r="U83" i="3"/>
  <c r="O26" i="3"/>
  <c r="V33" i="3"/>
  <c r="R179" i="3"/>
  <c r="O178" i="3"/>
  <c r="R173" i="3"/>
  <c r="O172" i="3"/>
  <c r="R130" i="3"/>
  <c r="W46" i="3"/>
  <c r="T129" i="3"/>
  <c r="V99" i="3"/>
  <c r="W99" i="3" s="1"/>
  <c r="O156" i="3"/>
  <c r="R157" i="3"/>
  <c r="S83" i="3"/>
  <c r="T83" i="3"/>
  <c r="U27" i="3"/>
  <c r="P26" i="3"/>
  <c r="P25" i="3" s="1"/>
  <c r="P20" i="3" s="1"/>
  <c r="U32" i="3"/>
  <c r="U157" i="3"/>
  <c r="U156" i="3" s="1"/>
  <c r="U155" i="3" s="1"/>
  <c r="U154" i="3" s="1"/>
  <c r="U153" i="3" s="1"/>
  <c r="U152" i="3" s="1"/>
  <c r="O181" i="3"/>
  <c r="R181" i="3" s="1"/>
  <c r="R182" i="3"/>
  <c r="W190" i="3"/>
  <c r="V77" i="3"/>
  <c r="W77" i="3" s="1"/>
  <c r="R118" i="3"/>
  <c r="O117" i="3"/>
  <c r="V188" i="3"/>
  <c r="R200" i="3"/>
  <c r="O199" i="3"/>
  <c r="T26" i="3"/>
  <c r="T25" i="3" s="1"/>
  <c r="T20" i="3" s="1"/>
  <c r="R79" i="3"/>
  <c r="O78" i="3"/>
  <c r="O14" i="3"/>
  <c r="R15" i="3"/>
  <c r="R87" i="3"/>
  <c r="P117" i="3"/>
  <c r="F42" i="3" l="1"/>
  <c r="I42" i="3"/>
  <c r="E42" i="3"/>
  <c r="H42" i="3"/>
  <c r="H10" i="3" s="1"/>
  <c r="H9" i="3" s="1"/>
  <c r="H8" i="3" s="1"/>
  <c r="D42" i="3"/>
  <c r="G42" i="3"/>
  <c r="J42" i="3"/>
  <c r="I10" i="3"/>
  <c r="I9" i="3" s="1"/>
  <c r="I8" i="3" s="1"/>
  <c r="E10" i="3"/>
  <c r="E9" i="3" s="1"/>
  <c r="E8" i="3" s="1"/>
  <c r="D10" i="3"/>
  <c r="D9" i="3" s="1"/>
  <c r="D8" i="3" s="1"/>
  <c r="G10" i="3"/>
  <c r="G9" i="3" s="1"/>
  <c r="G8" i="3" s="1"/>
  <c r="V84" i="3"/>
  <c r="V89" i="3"/>
  <c r="W112" i="3"/>
  <c r="R68" i="3"/>
  <c r="W105" i="3"/>
  <c r="V87" i="3"/>
  <c r="W87" i="3" s="1"/>
  <c r="W63" i="3"/>
  <c r="V65" i="3"/>
  <c r="W65" i="3" s="1"/>
  <c r="R117" i="3"/>
  <c r="V200" i="3"/>
  <c r="V199" i="3" s="1"/>
  <c r="W52" i="3"/>
  <c r="R94" i="3"/>
  <c r="R59" i="3"/>
  <c r="P43" i="3"/>
  <c r="Q67" i="3"/>
  <c r="V139" i="3"/>
  <c r="W139" i="3" s="1"/>
  <c r="R44" i="3"/>
  <c r="P67" i="3"/>
  <c r="W179" i="3"/>
  <c r="W125" i="3"/>
  <c r="R78" i="3"/>
  <c r="O187" i="3"/>
  <c r="R187" i="3" s="1"/>
  <c r="R83" i="3"/>
  <c r="S67" i="3"/>
  <c r="Q43" i="3"/>
  <c r="V143" i="3"/>
  <c r="V142" i="3" s="1"/>
  <c r="V45" i="3"/>
  <c r="W45" i="3" s="1"/>
  <c r="U151" i="3"/>
  <c r="W184" i="3"/>
  <c r="V157" i="3"/>
  <c r="W157" i="3" s="1"/>
  <c r="T43" i="3"/>
  <c r="W183" i="3"/>
  <c r="W89" i="3"/>
  <c r="S43" i="3"/>
  <c r="O43" i="3"/>
  <c r="U68" i="3"/>
  <c r="U67" i="3" s="1"/>
  <c r="V15" i="3"/>
  <c r="V14" i="3" s="1"/>
  <c r="V13" i="3" s="1"/>
  <c r="V12" i="3" s="1"/>
  <c r="V95" i="3"/>
  <c r="W95" i="3" s="1"/>
  <c r="P129" i="3"/>
  <c r="V27" i="3"/>
  <c r="W27" i="3" s="1"/>
  <c r="U57" i="3"/>
  <c r="U44" i="3" s="1"/>
  <c r="U43" i="3" s="1"/>
  <c r="V58" i="3"/>
  <c r="T67" i="3"/>
  <c r="O129" i="3"/>
  <c r="V123" i="3"/>
  <c r="W123" i="3" s="1"/>
  <c r="V39" i="3"/>
  <c r="W40" i="3"/>
  <c r="R172" i="3"/>
  <c r="O171" i="3"/>
  <c r="R171" i="3" s="1"/>
  <c r="R193" i="3"/>
  <c r="O192" i="3"/>
  <c r="V74" i="3"/>
  <c r="W74" i="3" s="1"/>
  <c r="W75" i="3"/>
  <c r="O177" i="3"/>
  <c r="R178" i="3"/>
  <c r="W178" i="3" s="1"/>
  <c r="V177" i="3"/>
  <c r="W72" i="3"/>
  <c r="V69" i="3"/>
  <c r="V193" i="3"/>
  <c r="W194" i="3"/>
  <c r="U26" i="3"/>
  <c r="U25" i="3" s="1"/>
  <c r="U20" i="3" s="1"/>
  <c r="V32" i="3"/>
  <c r="W32" i="3" s="1"/>
  <c r="W33" i="3"/>
  <c r="R26" i="3"/>
  <c r="O25" i="3"/>
  <c r="W60" i="3"/>
  <c r="W174" i="3"/>
  <c r="V173" i="3"/>
  <c r="W182" i="3"/>
  <c r="V181" i="3"/>
  <c r="W181" i="3" s="1"/>
  <c r="V91" i="3"/>
  <c r="W91" i="3" s="1"/>
  <c r="W92" i="3"/>
  <c r="W131" i="3"/>
  <c r="V130" i="3"/>
  <c r="R156" i="3"/>
  <c r="O155" i="3"/>
  <c r="O13" i="3"/>
  <c r="R14" i="3"/>
  <c r="O67" i="3"/>
  <c r="W84" i="3"/>
  <c r="W23" i="3"/>
  <c r="V22" i="3"/>
  <c r="W79" i="3"/>
  <c r="V78" i="3"/>
  <c r="V134" i="3"/>
  <c r="W135" i="3"/>
  <c r="R199" i="3"/>
  <c r="O198" i="3"/>
  <c r="R22" i="3"/>
  <c r="O21" i="3"/>
  <c r="R21" i="3" s="1"/>
  <c r="W188" i="3"/>
  <c r="V187" i="3"/>
  <c r="R39" i="3"/>
  <c r="O38" i="3"/>
  <c r="W200" i="3" l="1"/>
  <c r="P42" i="3"/>
  <c r="V59" i="3"/>
  <c r="V83" i="3"/>
  <c r="W83" i="3" s="1"/>
  <c r="T42" i="3"/>
  <c r="T10" i="3" s="1"/>
  <c r="T9" i="3" s="1"/>
  <c r="T8" i="3" s="1"/>
  <c r="W59" i="3"/>
  <c r="V138" i="3"/>
  <c r="W138" i="3" s="1"/>
  <c r="R43" i="3"/>
  <c r="W78" i="3"/>
  <c r="R67" i="3"/>
  <c r="V118" i="3"/>
  <c r="V117" i="3" s="1"/>
  <c r="W117" i="3" s="1"/>
  <c r="V156" i="3"/>
  <c r="V155" i="3" s="1"/>
  <c r="Q42" i="3"/>
  <c r="Q10" i="3" s="1"/>
  <c r="Q9" i="3" s="1"/>
  <c r="Q8" i="3" s="1"/>
  <c r="W143" i="3"/>
  <c r="R129" i="3"/>
  <c r="O186" i="3"/>
  <c r="R186" i="3" s="1"/>
  <c r="S42" i="3"/>
  <c r="S10" i="3" s="1"/>
  <c r="S9" i="3" s="1"/>
  <c r="S8" i="3" s="1"/>
  <c r="P10" i="3"/>
  <c r="P9" i="3" s="1"/>
  <c r="P8" i="3" s="1"/>
  <c r="W15" i="3"/>
  <c r="U42" i="3"/>
  <c r="U10" i="3" s="1"/>
  <c r="U9" i="3" s="1"/>
  <c r="U8" i="3" s="1"/>
  <c r="W14" i="3"/>
  <c r="V94" i="3"/>
  <c r="W94" i="3" s="1"/>
  <c r="V57" i="3"/>
  <c r="W58" i="3"/>
  <c r="R13" i="3"/>
  <c r="W13" i="3" s="1"/>
  <c r="O12" i="3"/>
  <c r="V68" i="3"/>
  <c r="W69" i="3"/>
  <c r="O176" i="3"/>
  <c r="R176" i="3" s="1"/>
  <c r="R177" i="3"/>
  <c r="W177" i="3" s="1"/>
  <c r="R192" i="3"/>
  <c r="O191" i="3"/>
  <c r="R191" i="3" s="1"/>
  <c r="O197" i="3"/>
  <c r="R198" i="3"/>
  <c r="W130" i="3"/>
  <c r="V137" i="3"/>
  <c r="W137" i="3" s="1"/>
  <c r="V21" i="3"/>
  <c r="W21" i="3" s="1"/>
  <c r="W22" i="3"/>
  <c r="W142" i="3"/>
  <c r="V141" i="3"/>
  <c r="W141" i="3" s="1"/>
  <c r="V38" i="3"/>
  <c r="W39" i="3"/>
  <c r="V186" i="3"/>
  <c r="W187" i="3"/>
  <c r="V11" i="3"/>
  <c r="V26" i="3"/>
  <c r="V192" i="3"/>
  <c r="W193" i="3"/>
  <c r="R155" i="3"/>
  <c r="O154" i="3"/>
  <c r="V172" i="3"/>
  <c r="W173" i="3"/>
  <c r="O42" i="3"/>
  <c r="R42" i="3" s="1"/>
  <c r="V198" i="3"/>
  <c r="W199" i="3"/>
  <c r="R25" i="3"/>
  <c r="O20" i="3"/>
  <c r="R20" i="3" s="1"/>
  <c r="V176" i="3"/>
  <c r="O37" i="3"/>
  <c r="R37" i="3" s="1"/>
  <c r="R38" i="3"/>
  <c r="V133" i="3"/>
  <c r="W133" i="3" s="1"/>
  <c r="W134" i="3"/>
  <c r="W156" i="3" l="1"/>
  <c r="W118" i="3"/>
  <c r="W186" i="3"/>
  <c r="W176" i="3"/>
  <c r="W57" i="3"/>
  <c r="V44" i="3"/>
  <c r="V37" i="3"/>
  <c r="W37" i="3" s="1"/>
  <c r="W38" i="3"/>
  <c r="R154" i="3"/>
  <c r="O153" i="3"/>
  <c r="R197" i="3"/>
  <c r="O196" i="3"/>
  <c r="R196" i="3" s="1"/>
  <c r="W198" i="3"/>
  <c r="V197" i="3"/>
  <c r="O11" i="3"/>
  <c r="R12" i="3"/>
  <c r="W12" i="3" s="1"/>
  <c r="V129" i="3"/>
  <c r="W129" i="3" s="1"/>
  <c r="V171" i="3"/>
  <c r="W171" i="3" s="1"/>
  <c r="W172" i="3"/>
  <c r="V191" i="3"/>
  <c r="W191" i="3" s="1"/>
  <c r="W192" i="3"/>
  <c r="W26" i="3"/>
  <c r="V25" i="3"/>
  <c r="W155" i="3"/>
  <c r="V154" i="3"/>
  <c r="W68" i="3"/>
  <c r="V67" i="3"/>
  <c r="W67" i="3" s="1"/>
  <c r="V43" i="3" l="1"/>
  <c r="W44" i="3"/>
  <c r="R11" i="3"/>
  <c r="W11" i="3" s="1"/>
  <c r="O10" i="3"/>
  <c r="W197" i="3"/>
  <c r="V196" i="3"/>
  <c r="W196" i="3" s="1"/>
  <c r="O152" i="3"/>
  <c r="O151" i="3" s="1"/>
  <c r="R153" i="3"/>
  <c r="V153" i="3"/>
  <c r="W154" i="3"/>
  <c r="V20" i="3"/>
  <c r="W25" i="3"/>
  <c r="W43" i="3" l="1"/>
  <c r="V42" i="3"/>
  <c r="W42" i="3" s="1"/>
  <c r="W20" i="3"/>
  <c r="R10" i="3"/>
  <c r="O9" i="3"/>
  <c r="W153" i="3"/>
  <c r="V152" i="3"/>
  <c r="R152" i="3"/>
  <c r="R151" i="3"/>
  <c r="V10" i="3" l="1"/>
  <c r="W152" i="3"/>
  <c r="V151" i="3"/>
  <c r="W151" i="3" s="1"/>
  <c r="V9" i="3"/>
  <c r="W10" i="3"/>
  <c r="O8" i="3"/>
  <c r="R8" i="3" s="1"/>
  <c r="R9" i="3"/>
  <c r="V8" i="3" l="1"/>
  <c r="W8" i="3" s="1"/>
  <c r="W9" i="3"/>
  <c r="G849" i="1" l="1"/>
  <c r="G848" i="1"/>
  <c r="G846" i="1"/>
  <c r="G845" i="1"/>
  <c r="G842" i="1"/>
  <c r="G840" i="1"/>
  <c r="G839" i="1"/>
  <c r="G835" i="1"/>
  <c r="G833" i="1"/>
  <c r="G832" i="1"/>
  <c r="G831" i="1"/>
  <c r="G829" i="1"/>
  <c r="G828" i="1"/>
  <c r="G824" i="1"/>
  <c r="G823" i="1"/>
  <c r="G818" i="1"/>
  <c r="G817" i="1"/>
  <c r="G816" i="1"/>
  <c r="G814" i="1"/>
  <c r="G813" i="1"/>
  <c r="G812" i="1"/>
  <c r="G810" i="1"/>
  <c r="G809" i="1"/>
  <c r="G808" i="1"/>
  <c r="G806" i="1"/>
  <c r="G805" i="1"/>
  <c r="G804" i="1"/>
  <c r="G802" i="1"/>
  <c r="G800" i="1"/>
  <c r="G799" i="1"/>
  <c r="G798" i="1"/>
  <c r="G796" i="1"/>
  <c r="G795" i="1"/>
  <c r="G794" i="1"/>
  <c r="G792" i="1"/>
  <c r="G791" i="1"/>
  <c r="G789" i="1"/>
  <c r="G788" i="1"/>
  <c r="G787" i="1"/>
  <c r="G785" i="1"/>
  <c r="G784" i="1"/>
  <c r="G782" i="1"/>
  <c r="G781" i="1"/>
  <c r="G780" i="1"/>
  <c r="G778" i="1"/>
  <c r="G777" i="1"/>
  <c r="G775" i="1"/>
  <c r="G774" i="1"/>
  <c r="G772" i="1"/>
  <c r="G771" i="1"/>
  <c r="G770" i="1"/>
  <c r="G766" i="1"/>
  <c r="G765" i="1"/>
  <c r="G763" i="1"/>
  <c r="G762" i="1"/>
  <c r="G761" i="1"/>
  <c r="G759" i="1"/>
  <c r="G758" i="1"/>
  <c r="G754" i="1"/>
  <c r="G752" i="1"/>
  <c r="G751" i="1"/>
  <c r="G750" i="1"/>
  <c r="G746" i="1"/>
  <c r="G745" i="1"/>
  <c r="G743" i="1"/>
  <c r="G742" i="1"/>
  <c r="G741" i="1"/>
  <c r="G739" i="1"/>
  <c r="G737" i="1"/>
  <c r="G735" i="1"/>
  <c r="G734" i="1"/>
  <c r="G733" i="1"/>
  <c r="G728" i="1"/>
  <c r="G727" i="1"/>
  <c r="G726" i="1"/>
  <c r="G723" i="1"/>
  <c r="G718" i="1"/>
  <c r="G716" i="1"/>
  <c r="G712" i="1"/>
  <c r="G707" i="1"/>
  <c r="G706" i="1"/>
  <c r="G703" i="1"/>
  <c r="G702" i="1"/>
  <c r="G699" i="1"/>
  <c r="G695" i="1"/>
  <c r="G692" i="1"/>
  <c r="G691" i="1"/>
  <c r="G688" i="1"/>
  <c r="G687" i="1"/>
  <c r="G686" i="1"/>
  <c r="G682" i="1"/>
  <c r="G681" i="1"/>
  <c r="G679" i="1"/>
  <c r="G678" i="1"/>
  <c r="G677" i="1"/>
  <c r="G676" i="1"/>
  <c r="G675" i="1"/>
  <c r="G674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6" i="1"/>
  <c r="G532" i="1"/>
  <c r="G531" i="1"/>
  <c r="G529" i="1"/>
  <c r="G528" i="1"/>
  <c r="G526" i="1"/>
  <c r="G525" i="1"/>
  <c r="G524" i="1"/>
  <c r="G522" i="1"/>
  <c r="G520" i="1"/>
  <c r="G519" i="1"/>
  <c r="G518" i="1"/>
  <c r="G516" i="1"/>
  <c r="G515" i="1"/>
  <c r="G510" i="1"/>
  <c r="G509" i="1"/>
  <c r="G508" i="1"/>
  <c r="G505" i="1"/>
  <c r="G504" i="1"/>
  <c r="G503" i="1"/>
  <c r="G502" i="1"/>
  <c r="G497" i="1"/>
  <c r="G496" i="1"/>
  <c r="G492" i="1"/>
  <c r="G491" i="1"/>
  <c r="G490" i="1"/>
  <c r="G488" i="1"/>
  <c r="G487" i="1"/>
  <c r="G486" i="1"/>
  <c r="G482" i="1"/>
  <c r="G481" i="1"/>
  <c r="G480" i="1"/>
  <c r="G478" i="1"/>
  <c r="G477" i="1"/>
  <c r="G475" i="1"/>
  <c r="G474" i="1"/>
  <c r="G473" i="1"/>
  <c r="G471" i="1"/>
  <c r="G470" i="1"/>
  <c r="G469" i="1"/>
  <c r="G466" i="1"/>
  <c r="G464" i="1"/>
  <c r="G463" i="1"/>
  <c r="G462" i="1"/>
  <c r="G460" i="1"/>
  <c r="G459" i="1"/>
  <c r="G458" i="1"/>
  <c r="G456" i="1"/>
  <c r="G455" i="1"/>
  <c r="G454" i="1"/>
  <c r="G452" i="1"/>
  <c r="G451" i="1"/>
  <c r="G450" i="1"/>
  <c r="G447" i="1"/>
  <c r="G446" i="1"/>
  <c r="G444" i="1"/>
  <c r="G443" i="1"/>
  <c r="G442" i="1"/>
  <c r="G440" i="1"/>
  <c r="G439" i="1"/>
  <c r="G438" i="1"/>
  <c r="G435" i="1"/>
  <c r="G434" i="1"/>
  <c r="G433" i="1"/>
  <c r="G431" i="1"/>
  <c r="G430" i="1"/>
  <c r="G429" i="1"/>
  <c r="G427" i="1"/>
  <c r="G426" i="1"/>
  <c r="G424" i="1"/>
  <c r="G423" i="1"/>
  <c r="G421" i="1"/>
  <c r="G420" i="1"/>
  <c r="G418" i="1"/>
  <c r="G417" i="1"/>
  <c r="G416" i="1"/>
  <c r="G414" i="1"/>
  <c r="G413" i="1"/>
  <c r="G412" i="1"/>
  <c r="G410" i="1"/>
  <c r="G409" i="1"/>
  <c r="G408" i="1"/>
  <c r="G406" i="1"/>
  <c r="G405" i="1"/>
  <c r="G404" i="1"/>
  <c r="G402" i="1"/>
  <c r="G401" i="1"/>
  <c r="G400" i="1"/>
  <c r="G398" i="1"/>
  <c r="G397" i="1"/>
  <c r="G396" i="1"/>
  <c r="G394" i="1"/>
  <c r="G393" i="1"/>
  <c r="G392" i="1"/>
  <c r="G386" i="1"/>
  <c r="G385" i="1"/>
  <c r="G384" i="1"/>
  <c r="G381" i="1"/>
  <c r="G380" i="1"/>
  <c r="G379" i="1"/>
  <c r="G375" i="1"/>
  <c r="G374" i="1"/>
  <c r="G373" i="1"/>
  <c r="G369" i="1"/>
  <c r="G368" i="1"/>
  <c r="G367" i="1"/>
  <c r="G363" i="1"/>
  <c r="G362" i="1"/>
  <c r="G361" i="1"/>
  <c r="G359" i="1"/>
  <c r="G357" i="1"/>
  <c r="G356" i="1"/>
  <c r="G355" i="1"/>
  <c r="G350" i="1"/>
  <c r="G349" i="1"/>
  <c r="G348" i="1"/>
  <c r="G346" i="1"/>
  <c r="G345" i="1"/>
  <c r="G344" i="1"/>
  <c r="G341" i="1"/>
  <c r="G340" i="1"/>
  <c r="G339" i="1"/>
  <c r="G334" i="1"/>
  <c r="G332" i="1"/>
  <c r="G329" i="1"/>
  <c r="G325" i="1"/>
  <c r="G320" i="1"/>
  <c r="G317" i="1"/>
  <c r="G312" i="1"/>
  <c r="G310" i="1"/>
  <c r="G308" i="1"/>
  <c r="G307" i="1"/>
  <c r="G305" i="1"/>
  <c r="G303" i="1"/>
  <c r="G302" i="1"/>
  <c r="G299" i="1"/>
  <c r="G297" i="1"/>
  <c r="G295" i="1"/>
  <c r="G294" i="1"/>
  <c r="G292" i="1"/>
  <c r="G291" i="1"/>
  <c r="G290" i="1"/>
  <c r="G289" i="1"/>
  <c r="G288" i="1"/>
  <c r="G285" i="1"/>
  <c r="G284" i="1"/>
  <c r="G282" i="1"/>
  <c r="G280" i="1"/>
  <c r="G279" i="1"/>
  <c r="G277" i="1"/>
  <c r="G276" i="1"/>
  <c r="G275" i="1"/>
  <c r="G273" i="1"/>
  <c r="G272" i="1"/>
  <c r="G271" i="1"/>
  <c r="G270" i="1"/>
  <c r="G269" i="1"/>
  <c r="G268" i="1"/>
  <c r="G267" i="1"/>
  <c r="G264" i="1"/>
  <c r="G261" i="1"/>
  <c r="G260" i="1"/>
  <c r="G258" i="1"/>
  <c r="G256" i="1"/>
  <c r="G253" i="1"/>
  <c r="G252" i="1"/>
  <c r="G251" i="1"/>
  <c r="G250" i="1"/>
  <c r="G249" i="1"/>
  <c r="G248" i="1"/>
  <c r="G247" i="1"/>
  <c r="G246" i="1"/>
  <c r="G245" i="1"/>
  <c r="G244" i="1"/>
  <c r="G242" i="1"/>
  <c r="G240" i="1"/>
  <c r="G239" i="1"/>
  <c r="G235" i="1"/>
  <c r="G234" i="1"/>
  <c r="G232" i="1"/>
  <c r="G231" i="1"/>
  <c r="G230" i="1"/>
  <c r="G228" i="1"/>
  <c r="G227" i="1"/>
  <c r="G225" i="1"/>
  <c r="G224" i="1"/>
  <c r="G223" i="1"/>
  <c r="G222" i="1"/>
  <c r="G218" i="1"/>
  <c r="G216" i="1"/>
  <c r="G214" i="1"/>
  <c r="G213" i="1"/>
  <c r="G211" i="1"/>
  <c r="G210" i="1"/>
  <c r="G208" i="1"/>
  <c r="G205" i="1"/>
  <c r="G204" i="1"/>
  <c r="G203" i="1"/>
  <c r="G202" i="1"/>
  <c r="G201" i="1"/>
  <c r="G198" i="1"/>
  <c r="G197" i="1"/>
  <c r="G195" i="1"/>
  <c r="G194" i="1"/>
  <c r="G192" i="1"/>
  <c r="G191" i="1"/>
  <c r="G190" i="1"/>
  <c r="G189" i="1"/>
  <c r="G187" i="1"/>
  <c r="G186" i="1"/>
  <c r="G185" i="1"/>
  <c r="G184" i="1"/>
  <c r="G183" i="1"/>
  <c r="G181" i="1"/>
  <c r="G179" i="1"/>
  <c r="G178" i="1"/>
  <c r="G177" i="1"/>
  <c r="G176" i="1"/>
  <c r="G175" i="1"/>
  <c r="G174" i="1"/>
  <c r="G173" i="1"/>
  <c r="G170" i="1"/>
  <c r="G169" i="1"/>
  <c r="G168" i="1"/>
  <c r="G167" i="1"/>
  <c r="G166" i="1"/>
  <c r="G164" i="1"/>
  <c r="G163" i="1"/>
  <c r="G162" i="1"/>
  <c r="G159" i="1"/>
  <c r="G158" i="1"/>
  <c r="G156" i="1"/>
  <c r="G155" i="1"/>
  <c r="G154" i="1"/>
  <c r="G153" i="1"/>
  <c r="G152" i="1"/>
  <c r="G151" i="1"/>
  <c r="G150" i="1"/>
  <c r="G147" i="1"/>
  <c r="G146" i="1"/>
  <c r="G145" i="1"/>
  <c r="G140" i="1"/>
  <c r="G139" i="1"/>
  <c r="G136" i="1"/>
  <c r="G133" i="1"/>
  <c r="G131" i="1"/>
  <c r="G130" i="1"/>
  <c r="G128" i="1"/>
  <c r="G127" i="1"/>
  <c r="G125" i="1"/>
  <c r="G124" i="1"/>
  <c r="G123" i="1"/>
  <c r="G122" i="1"/>
  <c r="G121" i="1"/>
  <c r="G119" i="1"/>
  <c r="G117" i="1"/>
  <c r="G116" i="1"/>
  <c r="G115" i="1"/>
  <c r="G114" i="1"/>
  <c r="G112" i="1"/>
  <c r="G111" i="1"/>
  <c r="G110" i="1"/>
  <c r="G107" i="1"/>
  <c r="G106" i="1"/>
  <c r="G99" i="1"/>
  <c r="G98" i="1"/>
  <c r="G97" i="1"/>
  <c r="G94" i="1"/>
  <c r="G91" i="1"/>
  <c r="G90" i="1"/>
  <c r="G87" i="1"/>
  <c r="G86" i="1"/>
  <c r="G83" i="1"/>
  <c r="G82" i="1"/>
  <c r="G79" i="1"/>
  <c r="G78" i="1"/>
  <c r="G76" i="1"/>
  <c r="G75" i="1"/>
  <c r="G71" i="1"/>
  <c r="G70" i="1"/>
  <c r="G69" i="1"/>
  <c r="G67" i="1"/>
  <c r="G66" i="1"/>
  <c r="G64" i="1"/>
  <c r="G62" i="1"/>
  <c r="G60" i="1"/>
  <c r="G58" i="1"/>
  <c r="G56" i="1"/>
  <c r="G55" i="1"/>
  <c r="G53" i="1"/>
  <c r="G52" i="1"/>
  <c r="G51" i="1"/>
  <c r="G46" i="1"/>
  <c r="G45" i="1"/>
  <c r="G44" i="1"/>
  <c r="G43" i="1"/>
  <c r="G42" i="1"/>
  <c r="G41" i="1"/>
  <c r="G38" i="1"/>
  <c r="G36" i="1"/>
  <c r="G34" i="1"/>
  <c r="G32" i="1"/>
  <c r="G30" i="1"/>
  <c r="G28" i="1"/>
  <c r="G25" i="1"/>
  <c r="G24" i="1"/>
  <c r="G22" i="1"/>
  <c r="G21" i="1"/>
  <c r="G20" i="1"/>
  <c r="G19" i="1"/>
  <c r="G18" i="1"/>
  <c r="G17" i="1"/>
  <c r="G16" i="1"/>
  <c r="G15" i="1"/>
  <c r="G14" i="1"/>
  <c r="G13" i="1"/>
  <c r="AJ13" i="1"/>
  <c r="AJ14" i="1"/>
  <c r="AJ15" i="1"/>
  <c r="AJ16" i="1"/>
  <c r="AJ17" i="1"/>
  <c r="AJ18" i="1"/>
  <c r="AJ19" i="1"/>
  <c r="AJ20" i="1"/>
  <c r="AJ21" i="1"/>
  <c r="AJ22" i="1"/>
  <c r="AJ24" i="1"/>
  <c r="AJ25" i="1"/>
  <c r="AJ28" i="1"/>
  <c r="AJ30" i="1"/>
  <c r="AJ32" i="1"/>
  <c r="AJ34" i="1"/>
  <c r="AJ36" i="1"/>
  <c r="AJ38" i="1"/>
  <c r="AJ41" i="1"/>
  <c r="AJ42" i="1"/>
  <c r="AJ43" i="1"/>
  <c r="AJ44" i="1"/>
  <c r="AJ45" i="1"/>
  <c r="AJ46" i="1"/>
  <c r="AJ51" i="1"/>
  <c r="AJ52" i="1"/>
  <c r="AJ53" i="1"/>
  <c r="AJ55" i="1"/>
  <c r="AJ56" i="1"/>
  <c r="AJ58" i="1"/>
  <c r="AJ60" i="1"/>
  <c r="AJ62" i="1"/>
  <c r="AJ64" i="1"/>
  <c r="AJ66" i="1"/>
  <c r="AJ67" i="1"/>
  <c r="AJ69" i="1"/>
  <c r="AJ70" i="1"/>
  <c r="AJ71" i="1"/>
  <c r="AJ75" i="1"/>
  <c r="AJ76" i="1"/>
  <c r="AJ78" i="1"/>
  <c r="AJ79" i="1"/>
  <c r="AJ82" i="1"/>
  <c r="AJ83" i="1"/>
  <c r="AJ86" i="1"/>
  <c r="AJ87" i="1"/>
  <c r="AJ90" i="1"/>
  <c r="AJ91" i="1"/>
  <c r="AJ94" i="1"/>
  <c r="AJ97" i="1"/>
  <c r="AJ98" i="1"/>
  <c r="AJ99" i="1"/>
  <c r="AJ106" i="1"/>
  <c r="AJ107" i="1"/>
  <c r="AJ110" i="1"/>
  <c r="AJ111" i="1"/>
  <c r="AJ112" i="1"/>
  <c r="AJ114" i="1"/>
  <c r="AJ115" i="1"/>
  <c r="AJ116" i="1"/>
  <c r="AJ117" i="1"/>
  <c r="AJ119" i="1"/>
  <c r="AJ121" i="1"/>
  <c r="AJ122" i="1"/>
  <c r="AJ123" i="1"/>
  <c r="AJ124" i="1"/>
  <c r="AJ125" i="1"/>
  <c r="AJ127" i="1"/>
  <c r="AJ128" i="1"/>
  <c r="AJ130" i="1"/>
  <c r="AJ131" i="1"/>
  <c r="AJ133" i="1"/>
  <c r="AJ136" i="1"/>
  <c r="AJ139" i="1"/>
  <c r="AJ140" i="1"/>
  <c r="AJ145" i="1"/>
  <c r="AJ146" i="1"/>
  <c r="AJ147" i="1"/>
  <c r="AJ150" i="1"/>
  <c r="AJ151" i="1"/>
  <c r="AJ152" i="1"/>
  <c r="AJ153" i="1"/>
  <c r="AJ154" i="1"/>
  <c r="AJ155" i="1"/>
  <c r="AJ156" i="1"/>
  <c r="AJ158" i="1"/>
  <c r="AJ159" i="1"/>
  <c r="AJ162" i="1"/>
  <c r="AJ163" i="1"/>
  <c r="AJ164" i="1"/>
  <c r="AJ166" i="1"/>
  <c r="AJ167" i="1"/>
  <c r="AJ168" i="1"/>
  <c r="AJ169" i="1"/>
  <c r="AJ170" i="1"/>
  <c r="AJ173" i="1"/>
  <c r="AJ174" i="1"/>
  <c r="AJ175" i="1"/>
  <c r="AJ176" i="1"/>
  <c r="AJ177" i="1"/>
  <c r="AJ178" i="1"/>
  <c r="AJ179" i="1"/>
  <c r="AJ181" i="1"/>
  <c r="AJ183" i="1"/>
  <c r="AJ184" i="1"/>
  <c r="AJ185" i="1"/>
  <c r="AJ186" i="1"/>
  <c r="AJ187" i="1"/>
  <c r="AJ189" i="1"/>
  <c r="AJ190" i="1"/>
  <c r="AJ191" i="1"/>
  <c r="AJ192" i="1"/>
  <c r="AJ194" i="1"/>
  <c r="AJ195" i="1"/>
  <c r="AJ197" i="1"/>
  <c r="AJ198" i="1"/>
  <c r="AJ201" i="1"/>
  <c r="AJ202" i="1"/>
  <c r="AJ203" i="1"/>
  <c r="AJ204" i="1"/>
  <c r="AJ205" i="1"/>
  <c r="AJ208" i="1"/>
  <c r="AJ210" i="1"/>
  <c r="AJ211" i="1"/>
  <c r="AJ213" i="1"/>
  <c r="AJ214" i="1"/>
  <c r="AJ216" i="1"/>
  <c r="AJ218" i="1"/>
  <c r="AJ222" i="1"/>
  <c r="AJ223" i="1"/>
  <c r="AJ224" i="1"/>
  <c r="AJ225" i="1"/>
  <c r="AJ227" i="1"/>
  <c r="AJ228" i="1"/>
  <c r="AJ230" i="1"/>
  <c r="AJ231" i="1"/>
  <c r="AJ232" i="1"/>
  <c r="AJ234" i="1"/>
  <c r="AJ235" i="1"/>
  <c r="AJ239" i="1"/>
  <c r="AJ240" i="1"/>
  <c r="AJ242" i="1"/>
  <c r="AJ244" i="1"/>
  <c r="AJ245" i="1"/>
  <c r="AJ246" i="1"/>
  <c r="AJ247" i="1"/>
  <c r="AJ248" i="1"/>
  <c r="AJ249" i="1"/>
  <c r="AJ250" i="1"/>
  <c r="AJ251" i="1"/>
  <c r="AJ252" i="1"/>
  <c r="AJ253" i="1"/>
  <c r="AJ256" i="1"/>
  <c r="AJ258" i="1"/>
  <c r="AJ260" i="1"/>
  <c r="AJ261" i="1"/>
  <c r="AJ264" i="1"/>
  <c r="AJ267" i="1"/>
  <c r="AJ268" i="1"/>
  <c r="AJ269" i="1"/>
  <c r="AJ270" i="1"/>
  <c r="AJ271" i="1"/>
  <c r="AJ272" i="1"/>
  <c r="AJ273" i="1"/>
  <c r="AJ275" i="1"/>
  <c r="AJ276" i="1"/>
  <c r="AJ277" i="1"/>
  <c r="AJ279" i="1"/>
  <c r="AJ280" i="1"/>
  <c r="AJ281" i="1"/>
  <c r="AJ282" i="1"/>
  <c r="AJ284" i="1"/>
  <c r="AJ285" i="1"/>
  <c r="AJ288" i="1"/>
  <c r="AJ289" i="1"/>
  <c r="AJ290" i="1"/>
  <c r="AJ291" i="1"/>
  <c r="AJ292" i="1"/>
  <c r="AJ294" i="1"/>
  <c r="AJ295" i="1"/>
  <c r="AJ297" i="1"/>
  <c r="AJ299" i="1"/>
  <c r="AJ302" i="1"/>
  <c r="AJ303" i="1"/>
  <c r="AJ305" i="1"/>
  <c r="AJ307" i="1"/>
  <c r="AJ308" i="1"/>
  <c r="AJ310" i="1"/>
  <c r="AJ312" i="1"/>
  <c r="AJ317" i="1"/>
  <c r="AJ320" i="1"/>
  <c r="AJ325" i="1"/>
  <c r="AJ329" i="1"/>
  <c r="AJ332" i="1"/>
  <c r="AJ334" i="1"/>
  <c r="AJ339" i="1"/>
  <c r="AJ340" i="1"/>
  <c r="AJ341" i="1"/>
  <c r="AJ344" i="1"/>
  <c r="AJ345" i="1"/>
  <c r="AJ346" i="1"/>
  <c r="AJ348" i="1"/>
  <c r="AJ349" i="1"/>
  <c r="AJ350" i="1"/>
  <c r="AJ355" i="1"/>
  <c r="AJ356" i="1"/>
  <c r="AJ357" i="1"/>
  <c r="AJ359" i="1"/>
  <c r="AJ361" i="1"/>
  <c r="AJ362" i="1"/>
  <c r="AJ363" i="1"/>
  <c r="AJ367" i="1"/>
  <c r="AJ368" i="1"/>
  <c r="AJ369" i="1"/>
  <c r="AJ373" i="1"/>
  <c r="AJ374" i="1"/>
  <c r="AJ375" i="1"/>
  <c r="AJ379" i="1"/>
  <c r="AJ380" i="1"/>
  <c r="AJ381" i="1"/>
  <c r="AJ384" i="1"/>
  <c r="AJ385" i="1"/>
  <c r="AJ386" i="1"/>
  <c r="AJ392" i="1"/>
  <c r="AJ393" i="1"/>
  <c r="AJ394" i="1"/>
  <c r="AJ396" i="1"/>
  <c r="AJ397" i="1"/>
  <c r="AJ398" i="1"/>
  <c r="AJ400" i="1"/>
  <c r="AJ401" i="1"/>
  <c r="AJ402" i="1"/>
  <c r="AJ404" i="1"/>
  <c r="AJ405" i="1"/>
  <c r="AJ406" i="1"/>
  <c r="AJ408" i="1"/>
  <c r="AJ409" i="1"/>
  <c r="AJ410" i="1"/>
  <c r="AJ412" i="1"/>
  <c r="AJ413" i="1"/>
  <c r="AJ414" i="1"/>
  <c r="AJ416" i="1"/>
  <c r="AJ417" i="1"/>
  <c r="AJ418" i="1"/>
  <c r="AJ420" i="1"/>
  <c r="AJ421" i="1"/>
  <c r="AJ423" i="1"/>
  <c r="AJ424" i="1"/>
  <c r="AJ426" i="1"/>
  <c r="AJ427" i="1"/>
  <c r="AJ429" i="1"/>
  <c r="AJ430" i="1"/>
  <c r="AJ431" i="1"/>
  <c r="AJ433" i="1"/>
  <c r="AJ434" i="1"/>
  <c r="AJ435" i="1"/>
  <c r="AJ438" i="1"/>
  <c r="AJ439" i="1"/>
  <c r="AJ440" i="1"/>
  <c r="AJ442" i="1"/>
  <c r="AJ443" i="1"/>
  <c r="AJ444" i="1"/>
  <c r="AJ446" i="1"/>
  <c r="AJ447" i="1"/>
  <c r="AJ450" i="1"/>
  <c r="AJ451" i="1"/>
  <c r="AJ452" i="1"/>
  <c r="AJ454" i="1"/>
  <c r="AJ455" i="1"/>
  <c r="AJ456" i="1"/>
  <c r="AJ458" i="1"/>
  <c r="AJ459" i="1"/>
  <c r="AJ460" i="1"/>
  <c r="AJ462" i="1"/>
  <c r="AJ463" i="1"/>
  <c r="AJ464" i="1"/>
  <c r="AJ466" i="1"/>
  <c r="AJ469" i="1"/>
  <c r="AJ470" i="1"/>
  <c r="AJ471" i="1"/>
  <c r="AJ473" i="1"/>
  <c r="AJ474" i="1"/>
  <c r="AJ475" i="1"/>
  <c r="AJ477" i="1"/>
  <c r="AJ478" i="1"/>
  <c r="AJ480" i="1"/>
  <c r="AJ481" i="1"/>
  <c r="AJ482" i="1"/>
  <c r="AJ486" i="1"/>
  <c r="AJ487" i="1"/>
  <c r="AJ488" i="1"/>
  <c r="AJ490" i="1"/>
  <c r="AJ491" i="1"/>
  <c r="AJ492" i="1"/>
  <c r="AJ496" i="1"/>
  <c r="AJ497" i="1"/>
  <c r="AJ502" i="1"/>
  <c r="AJ503" i="1"/>
  <c r="AJ504" i="1"/>
  <c r="AJ505" i="1"/>
  <c r="AJ508" i="1"/>
  <c r="AJ509" i="1"/>
  <c r="AJ510" i="1"/>
  <c r="AJ515" i="1"/>
  <c r="AJ516" i="1"/>
  <c r="AJ518" i="1"/>
  <c r="AJ519" i="1"/>
  <c r="AJ520" i="1"/>
  <c r="AJ522" i="1"/>
  <c r="AJ524" i="1"/>
  <c r="AJ525" i="1"/>
  <c r="AJ526" i="1"/>
  <c r="AJ528" i="1"/>
  <c r="AJ529" i="1"/>
  <c r="AJ531" i="1"/>
  <c r="AJ532" i="1"/>
  <c r="AJ536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4" i="1"/>
  <c r="AJ675" i="1"/>
  <c r="AJ676" i="1"/>
  <c r="AJ677" i="1"/>
  <c r="AJ678" i="1"/>
  <c r="AJ679" i="1"/>
  <c r="AJ681" i="1"/>
  <c r="AJ682" i="1"/>
  <c r="AJ686" i="1"/>
  <c r="AJ687" i="1"/>
  <c r="AJ688" i="1"/>
  <c r="AJ691" i="1"/>
  <c r="AJ692" i="1"/>
  <c r="AJ695" i="1"/>
  <c r="AJ699" i="1"/>
  <c r="AJ702" i="1"/>
  <c r="AJ703" i="1"/>
  <c r="AJ706" i="1"/>
  <c r="AJ707" i="1"/>
  <c r="AJ712" i="1"/>
  <c r="AJ716" i="1"/>
  <c r="AJ718" i="1"/>
  <c r="AJ723" i="1"/>
  <c r="AJ726" i="1"/>
  <c r="AJ727" i="1"/>
  <c r="AJ728" i="1"/>
  <c r="AJ733" i="1"/>
  <c r="AJ734" i="1"/>
  <c r="AJ735" i="1"/>
  <c r="AJ737" i="1"/>
  <c r="AJ739" i="1"/>
  <c r="AJ741" i="1"/>
  <c r="AJ742" i="1"/>
  <c r="AJ743" i="1"/>
  <c r="AJ745" i="1"/>
  <c r="AJ746" i="1"/>
  <c r="AJ750" i="1"/>
  <c r="AJ751" i="1"/>
  <c r="AJ752" i="1"/>
  <c r="AJ754" i="1"/>
  <c r="AJ758" i="1"/>
  <c r="AJ759" i="1"/>
  <c r="AJ761" i="1"/>
  <c r="AJ762" i="1"/>
  <c r="AJ763" i="1"/>
  <c r="AJ765" i="1"/>
  <c r="AJ766" i="1"/>
  <c r="AJ770" i="1"/>
  <c r="AJ771" i="1"/>
  <c r="AJ772" i="1"/>
  <c r="AJ774" i="1"/>
  <c r="AJ775" i="1"/>
  <c r="AJ777" i="1"/>
  <c r="AJ778" i="1"/>
  <c r="AJ780" i="1"/>
  <c r="AJ781" i="1"/>
  <c r="AJ782" i="1"/>
  <c r="AJ784" i="1"/>
  <c r="AJ785" i="1"/>
  <c r="AJ787" i="1"/>
  <c r="AJ788" i="1"/>
  <c r="AJ789" i="1"/>
  <c r="AJ791" i="1"/>
  <c r="AJ792" i="1"/>
  <c r="AJ794" i="1"/>
  <c r="AJ795" i="1"/>
  <c r="AJ796" i="1"/>
  <c r="AJ798" i="1"/>
  <c r="AJ799" i="1"/>
  <c r="AJ800" i="1"/>
  <c r="AJ802" i="1"/>
  <c r="AJ804" i="1"/>
  <c r="AJ805" i="1"/>
  <c r="AJ806" i="1"/>
  <c r="AJ808" i="1"/>
  <c r="AJ809" i="1"/>
  <c r="AJ810" i="1"/>
  <c r="AJ812" i="1"/>
  <c r="AJ813" i="1"/>
  <c r="AJ814" i="1"/>
  <c r="AJ816" i="1"/>
  <c r="AJ817" i="1"/>
  <c r="AJ818" i="1"/>
  <c r="AJ823" i="1"/>
  <c r="AJ824" i="1"/>
  <c r="AJ828" i="1"/>
  <c r="AJ829" i="1"/>
  <c r="AJ830" i="1"/>
  <c r="AJ831" i="1"/>
  <c r="AJ832" i="1"/>
  <c r="AJ833" i="1"/>
  <c r="AJ835" i="1"/>
  <c r="AJ839" i="1"/>
  <c r="AJ840" i="1"/>
  <c r="AJ842" i="1"/>
  <c r="AJ845" i="1"/>
  <c r="AJ846" i="1"/>
  <c r="AJ848" i="1"/>
  <c r="AJ849" i="1"/>
  <c r="AJ969" i="1"/>
  <c r="AJ970" i="1"/>
  <c r="AJ971" i="1"/>
  <c r="F769" i="1"/>
  <c r="O847" i="1"/>
  <c r="N847" i="1"/>
  <c r="L847" i="1"/>
  <c r="K847" i="1"/>
  <c r="I847" i="1"/>
  <c r="H847" i="1"/>
  <c r="F847" i="1"/>
  <c r="AJ847" i="1" s="1"/>
  <c r="E847" i="1"/>
  <c r="D847" i="1"/>
  <c r="O844" i="1"/>
  <c r="N844" i="1"/>
  <c r="L844" i="1"/>
  <c r="K844" i="1"/>
  <c r="I844" i="1"/>
  <c r="H844" i="1"/>
  <c r="F844" i="1"/>
  <c r="E844" i="1"/>
  <c r="D844" i="1"/>
  <c r="O841" i="1"/>
  <c r="N841" i="1"/>
  <c r="L841" i="1"/>
  <c r="K841" i="1"/>
  <c r="I841" i="1"/>
  <c r="H841" i="1"/>
  <c r="F841" i="1"/>
  <c r="AJ841" i="1" s="1"/>
  <c r="E841" i="1"/>
  <c r="D841" i="1"/>
  <c r="O838" i="1"/>
  <c r="O837" i="1" s="1"/>
  <c r="N838" i="1"/>
  <c r="N837" i="1" s="1"/>
  <c r="L838" i="1"/>
  <c r="K838" i="1"/>
  <c r="I838" i="1"/>
  <c r="I837" i="1" s="1"/>
  <c r="H838" i="1"/>
  <c r="H837" i="1" s="1"/>
  <c r="F838" i="1"/>
  <c r="AJ838" i="1" s="1"/>
  <c r="E838" i="1"/>
  <c r="E837" i="1" s="1"/>
  <c r="D838" i="1"/>
  <c r="L837" i="1"/>
  <c r="K837" i="1"/>
  <c r="O834" i="1"/>
  <c r="N834" i="1"/>
  <c r="L834" i="1"/>
  <c r="K834" i="1"/>
  <c r="I834" i="1"/>
  <c r="H834" i="1"/>
  <c r="F834" i="1"/>
  <c r="E834" i="1"/>
  <c r="D834" i="1"/>
  <c r="O830" i="1"/>
  <c r="N830" i="1"/>
  <c r="L830" i="1"/>
  <c r="K830" i="1"/>
  <c r="I830" i="1"/>
  <c r="H830" i="1"/>
  <c r="F830" i="1"/>
  <c r="E830" i="1"/>
  <c r="D830" i="1"/>
  <c r="O827" i="1"/>
  <c r="N827" i="1"/>
  <c r="L827" i="1"/>
  <c r="K827" i="1"/>
  <c r="I827" i="1"/>
  <c r="H827" i="1"/>
  <c r="F827" i="1"/>
  <c r="AJ827" i="1" s="1"/>
  <c r="E827" i="1"/>
  <c r="D827" i="1"/>
  <c r="O822" i="1"/>
  <c r="O821" i="1" s="1"/>
  <c r="O820" i="1" s="1"/>
  <c r="O819" i="1" s="1"/>
  <c r="N822" i="1"/>
  <c r="N821" i="1" s="1"/>
  <c r="N820" i="1" s="1"/>
  <c r="N819" i="1" s="1"/>
  <c r="L822" i="1"/>
  <c r="L821" i="1" s="1"/>
  <c r="L820" i="1" s="1"/>
  <c r="L819" i="1" s="1"/>
  <c r="K822" i="1"/>
  <c r="K821" i="1" s="1"/>
  <c r="K820" i="1" s="1"/>
  <c r="K819" i="1" s="1"/>
  <c r="I822" i="1"/>
  <c r="I821" i="1" s="1"/>
  <c r="I820" i="1" s="1"/>
  <c r="I819" i="1" s="1"/>
  <c r="H822" i="1"/>
  <c r="H821" i="1" s="1"/>
  <c r="H820" i="1" s="1"/>
  <c r="H819" i="1" s="1"/>
  <c r="F822" i="1"/>
  <c r="AJ822" i="1" s="1"/>
  <c r="E822" i="1"/>
  <c r="E821" i="1" s="1"/>
  <c r="E820" i="1" s="1"/>
  <c r="E819" i="1" s="1"/>
  <c r="D822" i="1"/>
  <c r="D821" i="1"/>
  <c r="D820" i="1" s="1"/>
  <c r="D819" i="1" s="1"/>
  <c r="O815" i="1"/>
  <c r="N815" i="1"/>
  <c r="L815" i="1"/>
  <c r="K815" i="1"/>
  <c r="I815" i="1"/>
  <c r="H815" i="1"/>
  <c r="F815" i="1"/>
  <c r="AJ815" i="1" s="1"/>
  <c r="E815" i="1"/>
  <c r="D815" i="1"/>
  <c r="O811" i="1"/>
  <c r="N811" i="1"/>
  <c r="L811" i="1"/>
  <c r="K811" i="1"/>
  <c r="I811" i="1"/>
  <c r="H811" i="1"/>
  <c r="F811" i="1"/>
  <c r="AJ811" i="1" s="1"/>
  <c r="E811" i="1"/>
  <c r="D811" i="1"/>
  <c r="O807" i="1"/>
  <c r="N807" i="1"/>
  <c r="L807" i="1"/>
  <c r="K807" i="1"/>
  <c r="I807" i="1"/>
  <c r="H807" i="1"/>
  <c r="F807" i="1"/>
  <c r="AJ807" i="1" s="1"/>
  <c r="E807" i="1"/>
  <c r="D807" i="1"/>
  <c r="O803" i="1"/>
  <c r="N803" i="1"/>
  <c r="L803" i="1"/>
  <c r="K803" i="1"/>
  <c r="I803" i="1"/>
  <c r="H803" i="1"/>
  <c r="F803" i="1"/>
  <c r="AJ803" i="1" s="1"/>
  <c r="E803" i="1"/>
  <c r="D803" i="1"/>
  <c r="O801" i="1"/>
  <c r="N801" i="1"/>
  <c r="L801" i="1"/>
  <c r="K801" i="1"/>
  <c r="I801" i="1"/>
  <c r="H801" i="1"/>
  <c r="F801" i="1"/>
  <c r="AJ801" i="1" s="1"/>
  <c r="E801" i="1"/>
  <c r="D801" i="1"/>
  <c r="O797" i="1"/>
  <c r="N797" i="1"/>
  <c r="L797" i="1"/>
  <c r="K797" i="1"/>
  <c r="I797" i="1"/>
  <c r="H797" i="1"/>
  <c r="F797" i="1"/>
  <c r="AJ797" i="1" s="1"/>
  <c r="E797" i="1"/>
  <c r="D797" i="1"/>
  <c r="O793" i="1"/>
  <c r="N793" i="1"/>
  <c r="L793" i="1"/>
  <c r="K793" i="1"/>
  <c r="I793" i="1"/>
  <c r="H793" i="1"/>
  <c r="F793" i="1"/>
  <c r="E793" i="1"/>
  <c r="D793" i="1"/>
  <c r="O790" i="1"/>
  <c r="N790" i="1"/>
  <c r="L790" i="1"/>
  <c r="K790" i="1"/>
  <c r="I790" i="1"/>
  <c r="H790" i="1"/>
  <c r="F790" i="1"/>
  <c r="E790" i="1"/>
  <c r="D790" i="1"/>
  <c r="N843" i="1" l="1"/>
  <c r="O843" i="1"/>
  <c r="E826" i="1"/>
  <c r="D843" i="1"/>
  <c r="E843" i="1"/>
  <c r="E836" i="1" s="1"/>
  <c r="E825" i="1" s="1"/>
  <c r="F837" i="1"/>
  <c r="AJ837" i="1" s="1"/>
  <c r="K843" i="1"/>
  <c r="K836" i="1" s="1"/>
  <c r="F843" i="1"/>
  <c r="AJ843" i="1" s="1"/>
  <c r="AJ844" i="1"/>
  <c r="F821" i="1"/>
  <c r="F820" i="1" s="1"/>
  <c r="F819" i="1" s="1"/>
  <c r="AJ819" i="1" s="1"/>
  <c r="O826" i="1"/>
  <c r="D826" i="1"/>
  <c r="D837" i="1"/>
  <c r="D836" i="1" s="1"/>
  <c r="K826" i="1"/>
  <c r="L826" i="1"/>
  <c r="N826" i="1"/>
  <c r="L843" i="1"/>
  <c r="L836" i="1" s="1"/>
  <c r="F826" i="1"/>
  <c r="AJ834" i="1"/>
  <c r="H843" i="1"/>
  <c r="H836" i="1" s="1"/>
  <c r="O836" i="1"/>
  <c r="I843" i="1"/>
  <c r="I836" i="1" s="1"/>
  <c r="N836" i="1"/>
  <c r="H826" i="1"/>
  <c r="I826" i="1"/>
  <c r="O786" i="1"/>
  <c r="N786" i="1"/>
  <c r="L786" i="1"/>
  <c r="K786" i="1"/>
  <c r="I786" i="1"/>
  <c r="H786" i="1"/>
  <c r="F786" i="1"/>
  <c r="E786" i="1"/>
  <c r="D786" i="1"/>
  <c r="O783" i="1"/>
  <c r="N783" i="1"/>
  <c r="L783" i="1"/>
  <c r="K783" i="1"/>
  <c r="I783" i="1"/>
  <c r="H783" i="1"/>
  <c r="F783" i="1"/>
  <c r="AJ783" i="1" s="1"/>
  <c r="E783" i="1"/>
  <c r="D783" i="1"/>
  <c r="O779" i="1"/>
  <c r="N779" i="1"/>
  <c r="L779" i="1"/>
  <c r="K779" i="1"/>
  <c r="I779" i="1"/>
  <c r="H779" i="1"/>
  <c r="F779" i="1"/>
  <c r="AJ779" i="1" s="1"/>
  <c r="E779" i="1"/>
  <c r="D779" i="1"/>
  <c r="O773" i="1"/>
  <c r="N773" i="1"/>
  <c r="L773" i="1"/>
  <c r="K773" i="1"/>
  <c r="I773" i="1"/>
  <c r="H773" i="1"/>
  <c r="F773" i="1"/>
  <c r="E773" i="1"/>
  <c r="D773" i="1"/>
  <c r="C773" i="1"/>
  <c r="O776" i="1"/>
  <c r="N776" i="1"/>
  <c r="L776" i="1"/>
  <c r="K776" i="1"/>
  <c r="I776" i="1"/>
  <c r="H776" i="1"/>
  <c r="F776" i="1"/>
  <c r="AJ776" i="1" s="1"/>
  <c r="E776" i="1"/>
  <c r="D776" i="1"/>
  <c r="O769" i="1"/>
  <c r="N769" i="1"/>
  <c r="L769" i="1"/>
  <c r="K769" i="1"/>
  <c r="I769" i="1"/>
  <c r="H769" i="1"/>
  <c r="E769" i="1"/>
  <c r="D769" i="1"/>
  <c r="O764" i="1"/>
  <c r="N764" i="1"/>
  <c r="L764" i="1"/>
  <c r="K764" i="1"/>
  <c r="I764" i="1"/>
  <c r="H764" i="1"/>
  <c r="F764" i="1"/>
  <c r="E764" i="1"/>
  <c r="D764" i="1"/>
  <c r="O760" i="1"/>
  <c r="N760" i="1"/>
  <c r="L760" i="1"/>
  <c r="K760" i="1"/>
  <c r="I760" i="1"/>
  <c r="H760" i="1"/>
  <c r="F760" i="1"/>
  <c r="E760" i="1"/>
  <c r="D760" i="1"/>
  <c r="O757" i="1"/>
  <c r="N757" i="1"/>
  <c r="L757" i="1"/>
  <c r="K757" i="1"/>
  <c r="I757" i="1"/>
  <c r="H757" i="1"/>
  <c r="F757" i="1"/>
  <c r="F756" i="1" s="1"/>
  <c r="F755" i="1" s="1"/>
  <c r="E757" i="1"/>
  <c r="D757" i="1"/>
  <c r="O753" i="1"/>
  <c r="N753" i="1"/>
  <c r="L753" i="1"/>
  <c r="K753" i="1"/>
  <c r="I753" i="1"/>
  <c r="H753" i="1"/>
  <c r="F753" i="1"/>
  <c r="E753" i="1"/>
  <c r="D753" i="1"/>
  <c r="O749" i="1"/>
  <c r="N749" i="1"/>
  <c r="L749" i="1"/>
  <c r="K749" i="1"/>
  <c r="I749" i="1"/>
  <c r="H749" i="1"/>
  <c r="F749" i="1"/>
  <c r="E749" i="1"/>
  <c r="D749" i="1"/>
  <c r="O744" i="1"/>
  <c r="N744" i="1"/>
  <c r="L744" i="1"/>
  <c r="K744" i="1"/>
  <c r="I744" i="1"/>
  <c r="H744" i="1"/>
  <c r="F744" i="1"/>
  <c r="E744" i="1"/>
  <c r="D744" i="1"/>
  <c r="O740" i="1"/>
  <c r="N740" i="1"/>
  <c r="L740" i="1"/>
  <c r="K740" i="1"/>
  <c r="I740" i="1"/>
  <c r="H740" i="1"/>
  <c r="F740" i="1"/>
  <c r="E740" i="1"/>
  <c r="D740" i="1"/>
  <c r="O738" i="1"/>
  <c r="N738" i="1"/>
  <c r="L738" i="1"/>
  <c r="K738" i="1"/>
  <c r="I738" i="1"/>
  <c r="H738" i="1"/>
  <c r="F738" i="1"/>
  <c r="E738" i="1"/>
  <c r="D738" i="1"/>
  <c r="O736" i="1"/>
  <c r="N736" i="1"/>
  <c r="L736" i="1"/>
  <c r="K736" i="1"/>
  <c r="I736" i="1"/>
  <c r="H736" i="1"/>
  <c r="F736" i="1"/>
  <c r="E736" i="1"/>
  <c r="D736" i="1"/>
  <c r="O732" i="1"/>
  <c r="N732" i="1"/>
  <c r="L732" i="1"/>
  <c r="K732" i="1"/>
  <c r="I732" i="1"/>
  <c r="H732" i="1"/>
  <c r="F732" i="1"/>
  <c r="E732" i="1"/>
  <c r="D732" i="1"/>
  <c r="O725" i="1"/>
  <c r="O724" i="1" s="1"/>
  <c r="N725" i="1"/>
  <c r="N724" i="1" s="1"/>
  <c r="L725" i="1"/>
  <c r="L724" i="1" s="1"/>
  <c r="K725" i="1"/>
  <c r="K724" i="1" s="1"/>
  <c r="I725" i="1"/>
  <c r="I724" i="1" s="1"/>
  <c r="H725" i="1"/>
  <c r="H724" i="1" s="1"/>
  <c r="F725" i="1"/>
  <c r="AJ725" i="1" s="1"/>
  <c r="E725" i="1"/>
  <c r="E724" i="1" s="1"/>
  <c r="D725" i="1"/>
  <c r="D724" i="1" s="1"/>
  <c r="O722" i="1"/>
  <c r="O721" i="1" s="1"/>
  <c r="O720" i="1" s="1"/>
  <c r="N722" i="1"/>
  <c r="L722" i="1"/>
  <c r="L721" i="1" s="1"/>
  <c r="L720" i="1" s="1"/>
  <c r="K722" i="1"/>
  <c r="K721" i="1" s="1"/>
  <c r="K720" i="1" s="1"/>
  <c r="I722" i="1"/>
  <c r="I721" i="1" s="1"/>
  <c r="I720" i="1" s="1"/>
  <c r="H722" i="1"/>
  <c r="H721" i="1" s="1"/>
  <c r="H720" i="1" s="1"/>
  <c r="F722" i="1"/>
  <c r="AJ722" i="1" s="1"/>
  <c r="E722" i="1"/>
  <c r="E721" i="1" s="1"/>
  <c r="E720" i="1" s="1"/>
  <c r="D722" i="1"/>
  <c r="D721" i="1" s="1"/>
  <c r="D720" i="1" s="1"/>
  <c r="N721" i="1"/>
  <c r="N720" i="1" s="1"/>
  <c r="O717" i="1"/>
  <c r="N717" i="1"/>
  <c r="L717" i="1"/>
  <c r="K717" i="1"/>
  <c r="I717" i="1"/>
  <c r="H717" i="1"/>
  <c r="F717" i="1"/>
  <c r="AJ717" i="1" s="1"/>
  <c r="E717" i="1"/>
  <c r="D717" i="1"/>
  <c r="O715" i="1"/>
  <c r="N715" i="1"/>
  <c r="L715" i="1"/>
  <c r="K715" i="1"/>
  <c r="I715" i="1"/>
  <c r="H715" i="1"/>
  <c r="F715" i="1"/>
  <c r="AJ715" i="1" s="1"/>
  <c r="E715" i="1"/>
  <c r="D715" i="1"/>
  <c r="O711" i="1"/>
  <c r="O710" i="1" s="1"/>
  <c r="O709" i="1" s="1"/>
  <c r="N711" i="1"/>
  <c r="N710" i="1" s="1"/>
  <c r="N709" i="1" s="1"/>
  <c r="L711" i="1"/>
  <c r="L710" i="1" s="1"/>
  <c r="L709" i="1" s="1"/>
  <c r="K711" i="1"/>
  <c r="K710" i="1" s="1"/>
  <c r="K709" i="1" s="1"/>
  <c r="I711" i="1"/>
  <c r="I710" i="1" s="1"/>
  <c r="I709" i="1" s="1"/>
  <c r="H711" i="1"/>
  <c r="H710" i="1" s="1"/>
  <c r="H709" i="1" s="1"/>
  <c r="F711" i="1"/>
  <c r="E711" i="1"/>
  <c r="E710" i="1" s="1"/>
  <c r="E709" i="1" s="1"/>
  <c r="D711" i="1"/>
  <c r="D710" i="1" s="1"/>
  <c r="D709" i="1" s="1"/>
  <c r="O705" i="1"/>
  <c r="O704" i="1" s="1"/>
  <c r="N705" i="1"/>
  <c r="N704" i="1" s="1"/>
  <c r="L705" i="1"/>
  <c r="L704" i="1" s="1"/>
  <c r="K705" i="1"/>
  <c r="K704" i="1" s="1"/>
  <c r="I705" i="1"/>
  <c r="I704" i="1" s="1"/>
  <c r="H705" i="1"/>
  <c r="H704" i="1" s="1"/>
  <c r="F705" i="1"/>
  <c r="AJ705" i="1" s="1"/>
  <c r="E705" i="1"/>
  <c r="E704" i="1" s="1"/>
  <c r="D705" i="1"/>
  <c r="D704" i="1" s="1"/>
  <c r="O701" i="1"/>
  <c r="O700" i="1" s="1"/>
  <c r="N701" i="1"/>
  <c r="N700" i="1" s="1"/>
  <c r="L701" i="1"/>
  <c r="L700" i="1" s="1"/>
  <c r="K701" i="1"/>
  <c r="K700" i="1" s="1"/>
  <c r="I701" i="1"/>
  <c r="I700" i="1" s="1"/>
  <c r="H701" i="1"/>
  <c r="H700" i="1" s="1"/>
  <c r="F701" i="1"/>
  <c r="E701" i="1"/>
  <c r="E700" i="1" s="1"/>
  <c r="D701" i="1"/>
  <c r="D700" i="1" s="1"/>
  <c r="O698" i="1"/>
  <c r="O697" i="1" s="1"/>
  <c r="N698" i="1"/>
  <c r="N697" i="1" s="1"/>
  <c r="L698" i="1"/>
  <c r="L697" i="1" s="1"/>
  <c r="K698" i="1"/>
  <c r="K697" i="1" s="1"/>
  <c r="I698" i="1"/>
  <c r="I697" i="1" s="1"/>
  <c r="H698" i="1"/>
  <c r="H697" i="1" s="1"/>
  <c r="F698" i="1"/>
  <c r="AJ698" i="1" s="1"/>
  <c r="E698" i="1"/>
  <c r="E697" i="1" s="1"/>
  <c r="D698" i="1"/>
  <c r="D697" i="1" s="1"/>
  <c r="O694" i="1"/>
  <c r="O693" i="1" s="1"/>
  <c r="N694" i="1"/>
  <c r="N693" i="1" s="1"/>
  <c r="L694" i="1"/>
  <c r="L693" i="1" s="1"/>
  <c r="K694" i="1"/>
  <c r="K693" i="1" s="1"/>
  <c r="I694" i="1"/>
  <c r="I693" i="1" s="1"/>
  <c r="H694" i="1"/>
  <c r="H693" i="1" s="1"/>
  <c r="F694" i="1"/>
  <c r="AJ694" i="1" s="1"/>
  <c r="E694" i="1"/>
  <c r="E693" i="1" s="1"/>
  <c r="D694" i="1"/>
  <c r="D693" i="1" s="1"/>
  <c r="O690" i="1"/>
  <c r="O689" i="1" s="1"/>
  <c r="N690" i="1"/>
  <c r="N689" i="1" s="1"/>
  <c r="L690" i="1"/>
  <c r="L689" i="1" s="1"/>
  <c r="K690" i="1"/>
  <c r="K689" i="1" s="1"/>
  <c r="I690" i="1"/>
  <c r="I689" i="1" s="1"/>
  <c r="H690" i="1"/>
  <c r="H689" i="1" s="1"/>
  <c r="F690" i="1"/>
  <c r="AJ690" i="1" s="1"/>
  <c r="E690" i="1"/>
  <c r="E689" i="1" s="1"/>
  <c r="D690" i="1"/>
  <c r="D689" i="1" s="1"/>
  <c r="O685" i="1"/>
  <c r="O684" i="1" s="1"/>
  <c r="N685" i="1"/>
  <c r="N684" i="1" s="1"/>
  <c r="L685" i="1"/>
  <c r="L684" i="1" s="1"/>
  <c r="K685" i="1"/>
  <c r="K684" i="1" s="1"/>
  <c r="I685" i="1"/>
  <c r="I684" i="1" s="1"/>
  <c r="H685" i="1"/>
  <c r="H684" i="1" s="1"/>
  <c r="F685" i="1"/>
  <c r="E685" i="1"/>
  <c r="E684" i="1" s="1"/>
  <c r="D685" i="1"/>
  <c r="D684" i="1" s="1"/>
  <c r="O680" i="1"/>
  <c r="N680" i="1"/>
  <c r="L680" i="1"/>
  <c r="K680" i="1"/>
  <c r="I680" i="1"/>
  <c r="H680" i="1"/>
  <c r="F680" i="1"/>
  <c r="AJ680" i="1" s="1"/>
  <c r="E680" i="1"/>
  <c r="D680" i="1"/>
  <c r="O673" i="1"/>
  <c r="N673" i="1"/>
  <c r="N672" i="1" s="1"/>
  <c r="N671" i="1" s="1"/>
  <c r="L673" i="1"/>
  <c r="K673" i="1"/>
  <c r="I673" i="1"/>
  <c r="H673" i="1"/>
  <c r="F673" i="1"/>
  <c r="AJ673" i="1" s="1"/>
  <c r="E673" i="1"/>
  <c r="D673" i="1"/>
  <c r="O642" i="1"/>
  <c r="O641" i="1" s="1"/>
  <c r="N642" i="1"/>
  <c r="N641" i="1" s="1"/>
  <c r="L642" i="1"/>
  <c r="L641" i="1" s="1"/>
  <c r="K642" i="1"/>
  <c r="K641" i="1" s="1"/>
  <c r="I642" i="1"/>
  <c r="I641" i="1" s="1"/>
  <c r="H642" i="1"/>
  <c r="H641" i="1" s="1"/>
  <c r="F642" i="1"/>
  <c r="F641" i="1" s="1"/>
  <c r="E642" i="1"/>
  <c r="E641" i="1" s="1"/>
  <c r="D642" i="1"/>
  <c r="D641" i="1" s="1"/>
  <c r="C642" i="1"/>
  <c r="O628" i="1"/>
  <c r="N628" i="1"/>
  <c r="N538" i="1" s="1"/>
  <c r="N537" i="1" s="1"/>
  <c r="L628" i="1"/>
  <c r="K628" i="1"/>
  <c r="I628" i="1"/>
  <c r="H628" i="1"/>
  <c r="F628" i="1"/>
  <c r="E628" i="1"/>
  <c r="D628" i="1"/>
  <c r="O613" i="1"/>
  <c r="N613" i="1"/>
  <c r="L613" i="1"/>
  <c r="K613" i="1"/>
  <c r="I613" i="1"/>
  <c r="H613" i="1"/>
  <c r="F613" i="1"/>
  <c r="AJ613" i="1" s="1"/>
  <c r="E613" i="1"/>
  <c r="D613" i="1"/>
  <c r="O535" i="1"/>
  <c r="O534" i="1" s="1"/>
  <c r="O533" i="1" s="1"/>
  <c r="N535" i="1"/>
  <c r="N534" i="1" s="1"/>
  <c r="N533" i="1" s="1"/>
  <c r="L535" i="1"/>
  <c r="L534" i="1" s="1"/>
  <c r="L533" i="1" s="1"/>
  <c r="K535" i="1"/>
  <c r="K534" i="1" s="1"/>
  <c r="K533" i="1" s="1"/>
  <c r="I535" i="1"/>
  <c r="I534" i="1" s="1"/>
  <c r="I533" i="1" s="1"/>
  <c r="H535" i="1"/>
  <c r="H534" i="1" s="1"/>
  <c r="H533" i="1" s="1"/>
  <c r="F535" i="1"/>
  <c r="AJ535" i="1" s="1"/>
  <c r="E535" i="1"/>
  <c r="D535" i="1"/>
  <c r="D534" i="1" s="1"/>
  <c r="D533" i="1" s="1"/>
  <c r="E534" i="1"/>
  <c r="E533" i="1" s="1"/>
  <c r="O530" i="1"/>
  <c r="N530" i="1"/>
  <c r="L530" i="1"/>
  <c r="K530" i="1"/>
  <c r="I530" i="1"/>
  <c r="H530" i="1"/>
  <c r="F530" i="1"/>
  <c r="AJ530" i="1" s="1"/>
  <c r="E530" i="1"/>
  <c r="D530" i="1"/>
  <c r="O527" i="1"/>
  <c r="N527" i="1"/>
  <c r="L527" i="1"/>
  <c r="K527" i="1"/>
  <c r="I527" i="1"/>
  <c r="H527" i="1"/>
  <c r="F527" i="1"/>
  <c r="AJ527" i="1" s="1"/>
  <c r="E527" i="1"/>
  <c r="D527" i="1"/>
  <c r="O523" i="1"/>
  <c r="N523" i="1"/>
  <c r="L523" i="1"/>
  <c r="K523" i="1"/>
  <c r="I523" i="1"/>
  <c r="H523" i="1"/>
  <c r="F523" i="1"/>
  <c r="AJ523" i="1" s="1"/>
  <c r="E523" i="1"/>
  <c r="D523" i="1"/>
  <c r="O521" i="1"/>
  <c r="N521" i="1"/>
  <c r="L521" i="1"/>
  <c r="K521" i="1"/>
  <c r="I521" i="1"/>
  <c r="H521" i="1"/>
  <c r="F521" i="1"/>
  <c r="AJ521" i="1" s="1"/>
  <c r="E521" i="1"/>
  <c r="D521" i="1"/>
  <c r="O517" i="1"/>
  <c r="N517" i="1"/>
  <c r="L517" i="1"/>
  <c r="K517" i="1"/>
  <c r="I517" i="1"/>
  <c r="H517" i="1"/>
  <c r="F517" i="1"/>
  <c r="AJ517" i="1" s="1"/>
  <c r="E517" i="1"/>
  <c r="D517" i="1"/>
  <c r="O514" i="1"/>
  <c r="N514" i="1"/>
  <c r="L514" i="1"/>
  <c r="K514" i="1"/>
  <c r="I514" i="1"/>
  <c r="H514" i="1"/>
  <c r="F514" i="1"/>
  <c r="E514" i="1"/>
  <c r="D514" i="1"/>
  <c r="O507" i="1"/>
  <c r="O506" i="1" s="1"/>
  <c r="N507" i="1"/>
  <c r="L507" i="1"/>
  <c r="L506" i="1" s="1"/>
  <c r="K507" i="1"/>
  <c r="I507" i="1"/>
  <c r="I506" i="1" s="1"/>
  <c r="H507" i="1"/>
  <c r="H506" i="1" s="1"/>
  <c r="F507" i="1"/>
  <c r="AJ507" i="1" s="1"/>
  <c r="E507" i="1"/>
  <c r="E506" i="1" s="1"/>
  <c r="D507" i="1"/>
  <c r="D506" i="1" s="1"/>
  <c r="N506" i="1"/>
  <c r="K506" i="1"/>
  <c r="O501" i="1"/>
  <c r="O500" i="1" s="1"/>
  <c r="N501" i="1"/>
  <c r="L501" i="1"/>
  <c r="L500" i="1" s="1"/>
  <c r="K501" i="1"/>
  <c r="K500" i="1" s="1"/>
  <c r="I501" i="1"/>
  <c r="I500" i="1" s="1"/>
  <c r="H501" i="1"/>
  <c r="H500" i="1" s="1"/>
  <c r="F501" i="1"/>
  <c r="AJ501" i="1" s="1"/>
  <c r="E501" i="1"/>
  <c r="E500" i="1" s="1"/>
  <c r="D501" i="1"/>
  <c r="D500" i="1" s="1"/>
  <c r="N500" i="1"/>
  <c r="C501" i="1"/>
  <c r="O495" i="1"/>
  <c r="O494" i="1" s="1"/>
  <c r="O493" i="1" s="1"/>
  <c r="N495" i="1"/>
  <c r="N494" i="1" s="1"/>
  <c r="N493" i="1" s="1"/>
  <c r="L495" i="1"/>
  <c r="L494" i="1" s="1"/>
  <c r="L493" i="1" s="1"/>
  <c r="K495" i="1"/>
  <c r="K494" i="1" s="1"/>
  <c r="K493" i="1" s="1"/>
  <c r="I495" i="1"/>
  <c r="I494" i="1" s="1"/>
  <c r="I493" i="1" s="1"/>
  <c r="H495" i="1"/>
  <c r="H494" i="1" s="1"/>
  <c r="H493" i="1" s="1"/>
  <c r="F495" i="1"/>
  <c r="E495" i="1"/>
  <c r="E494" i="1" s="1"/>
  <c r="E493" i="1" s="1"/>
  <c r="D495" i="1"/>
  <c r="D494" i="1" s="1"/>
  <c r="D493" i="1" s="1"/>
  <c r="O489" i="1"/>
  <c r="N489" i="1"/>
  <c r="L489" i="1"/>
  <c r="K489" i="1"/>
  <c r="I489" i="1"/>
  <c r="H489" i="1"/>
  <c r="F489" i="1"/>
  <c r="AJ489" i="1" s="1"/>
  <c r="E489" i="1"/>
  <c r="D489" i="1"/>
  <c r="D484" i="1" s="1"/>
  <c r="D483" i="1" s="1"/>
  <c r="O485" i="1"/>
  <c r="N485" i="1"/>
  <c r="L485" i="1"/>
  <c r="K485" i="1"/>
  <c r="I485" i="1"/>
  <c r="H485" i="1"/>
  <c r="F485" i="1"/>
  <c r="E485" i="1"/>
  <c r="E484" i="1" s="1"/>
  <c r="E483" i="1" s="1"/>
  <c r="D485" i="1"/>
  <c r="C485" i="1"/>
  <c r="C489" i="1"/>
  <c r="O479" i="1"/>
  <c r="N479" i="1"/>
  <c r="L479" i="1"/>
  <c r="K479" i="1"/>
  <c r="I479" i="1"/>
  <c r="H479" i="1"/>
  <c r="F479" i="1"/>
  <c r="AJ479" i="1" s="1"/>
  <c r="E479" i="1"/>
  <c r="D479" i="1"/>
  <c r="O476" i="1"/>
  <c r="N476" i="1"/>
  <c r="L476" i="1"/>
  <c r="K476" i="1"/>
  <c r="I476" i="1"/>
  <c r="H476" i="1"/>
  <c r="F476" i="1"/>
  <c r="AJ476" i="1" s="1"/>
  <c r="E476" i="1"/>
  <c r="D476" i="1"/>
  <c r="O472" i="1"/>
  <c r="N472" i="1"/>
  <c r="L472" i="1"/>
  <c r="K472" i="1"/>
  <c r="I472" i="1"/>
  <c r="H472" i="1"/>
  <c r="F472" i="1"/>
  <c r="AJ472" i="1" s="1"/>
  <c r="E472" i="1"/>
  <c r="D472" i="1"/>
  <c r="O468" i="1"/>
  <c r="N468" i="1"/>
  <c r="L468" i="1"/>
  <c r="K468" i="1"/>
  <c r="I468" i="1"/>
  <c r="H468" i="1"/>
  <c r="F468" i="1"/>
  <c r="E468" i="1"/>
  <c r="D468" i="1"/>
  <c r="O465" i="1"/>
  <c r="N465" i="1"/>
  <c r="L465" i="1"/>
  <c r="K465" i="1"/>
  <c r="I465" i="1"/>
  <c r="H465" i="1"/>
  <c r="F465" i="1"/>
  <c r="AJ465" i="1" s="1"/>
  <c r="E465" i="1"/>
  <c r="D465" i="1"/>
  <c r="O461" i="1"/>
  <c r="N461" i="1"/>
  <c r="L461" i="1"/>
  <c r="K461" i="1"/>
  <c r="I461" i="1"/>
  <c r="H461" i="1"/>
  <c r="F461" i="1"/>
  <c r="AJ461" i="1" s="1"/>
  <c r="E461" i="1"/>
  <c r="D461" i="1"/>
  <c r="O457" i="1"/>
  <c r="N457" i="1"/>
  <c r="L457" i="1"/>
  <c r="K457" i="1"/>
  <c r="I457" i="1"/>
  <c r="H457" i="1"/>
  <c r="F457" i="1"/>
  <c r="AJ457" i="1" s="1"/>
  <c r="E457" i="1"/>
  <c r="D457" i="1"/>
  <c r="O453" i="1"/>
  <c r="N453" i="1"/>
  <c r="L453" i="1"/>
  <c r="K453" i="1"/>
  <c r="I453" i="1"/>
  <c r="H453" i="1"/>
  <c r="F453" i="1"/>
  <c r="AJ453" i="1" s="1"/>
  <c r="E453" i="1"/>
  <c r="D453" i="1"/>
  <c r="O449" i="1"/>
  <c r="N449" i="1"/>
  <c r="L449" i="1"/>
  <c r="K449" i="1"/>
  <c r="I449" i="1"/>
  <c r="H449" i="1"/>
  <c r="F449" i="1"/>
  <c r="AJ449" i="1" s="1"/>
  <c r="E449" i="1"/>
  <c r="D449" i="1"/>
  <c r="O445" i="1"/>
  <c r="N445" i="1"/>
  <c r="L445" i="1"/>
  <c r="K445" i="1"/>
  <c r="I445" i="1"/>
  <c r="H445" i="1"/>
  <c r="F445" i="1"/>
  <c r="E445" i="1"/>
  <c r="D445" i="1"/>
  <c r="C445" i="1"/>
  <c r="O441" i="1"/>
  <c r="N441" i="1"/>
  <c r="L441" i="1"/>
  <c r="K441" i="1"/>
  <c r="I441" i="1"/>
  <c r="H441" i="1"/>
  <c r="F441" i="1"/>
  <c r="AJ441" i="1" s="1"/>
  <c r="E441" i="1"/>
  <c r="D441" i="1"/>
  <c r="O437" i="1"/>
  <c r="N437" i="1"/>
  <c r="L437" i="1"/>
  <c r="K437" i="1"/>
  <c r="I437" i="1"/>
  <c r="H437" i="1"/>
  <c r="F437" i="1"/>
  <c r="AJ437" i="1" s="1"/>
  <c r="E437" i="1"/>
  <c r="D437" i="1"/>
  <c r="O432" i="1"/>
  <c r="N432" i="1"/>
  <c r="L432" i="1"/>
  <c r="K432" i="1"/>
  <c r="I432" i="1"/>
  <c r="H432" i="1"/>
  <c r="F432" i="1"/>
  <c r="AJ432" i="1" s="1"/>
  <c r="E432" i="1"/>
  <c r="D432" i="1"/>
  <c r="O428" i="1"/>
  <c r="N428" i="1"/>
  <c r="L428" i="1"/>
  <c r="K428" i="1"/>
  <c r="I428" i="1"/>
  <c r="H428" i="1"/>
  <c r="F428" i="1"/>
  <c r="AJ428" i="1" s="1"/>
  <c r="E428" i="1"/>
  <c r="D428" i="1"/>
  <c r="O425" i="1"/>
  <c r="N425" i="1"/>
  <c r="L425" i="1"/>
  <c r="K425" i="1"/>
  <c r="I425" i="1"/>
  <c r="H425" i="1"/>
  <c r="F425" i="1"/>
  <c r="AJ425" i="1" s="1"/>
  <c r="E425" i="1"/>
  <c r="D425" i="1"/>
  <c r="O422" i="1"/>
  <c r="N422" i="1"/>
  <c r="L422" i="1"/>
  <c r="K422" i="1"/>
  <c r="I422" i="1"/>
  <c r="H422" i="1"/>
  <c r="F422" i="1"/>
  <c r="AJ422" i="1" s="1"/>
  <c r="E422" i="1"/>
  <c r="D422" i="1"/>
  <c r="O419" i="1"/>
  <c r="N419" i="1"/>
  <c r="L419" i="1"/>
  <c r="K419" i="1"/>
  <c r="I419" i="1"/>
  <c r="H419" i="1"/>
  <c r="F419" i="1"/>
  <c r="AJ419" i="1" s="1"/>
  <c r="E419" i="1"/>
  <c r="D419" i="1"/>
  <c r="C419" i="1"/>
  <c r="O415" i="1"/>
  <c r="N415" i="1"/>
  <c r="L415" i="1"/>
  <c r="K415" i="1"/>
  <c r="I415" i="1"/>
  <c r="H415" i="1"/>
  <c r="F415" i="1"/>
  <c r="AJ415" i="1" s="1"/>
  <c r="E415" i="1"/>
  <c r="D415" i="1"/>
  <c r="O411" i="1"/>
  <c r="N411" i="1"/>
  <c r="L411" i="1"/>
  <c r="K411" i="1"/>
  <c r="I411" i="1"/>
  <c r="H411" i="1"/>
  <c r="F411" i="1"/>
  <c r="AJ411" i="1" s="1"/>
  <c r="E411" i="1"/>
  <c r="D411" i="1"/>
  <c r="O407" i="1"/>
  <c r="N407" i="1"/>
  <c r="L407" i="1"/>
  <c r="K407" i="1"/>
  <c r="I407" i="1"/>
  <c r="H407" i="1"/>
  <c r="F407" i="1"/>
  <c r="AJ407" i="1" s="1"/>
  <c r="E407" i="1"/>
  <c r="D407" i="1"/>
  <c r="O403" i="1"/>
  <c r="N403" i="1"/>
  <c r="L403" i="1"/>
  <c r="K403" i="1"/>
  <c r="I403" i="1"/>
  <c r="H403" i="1"/>
  <c r="F403" i="1"/>
  <c r="AJ403" i="1" s="1"/>
  <c r="E403" i="1"/>
  <c r="D403" i="1"/>
  <c r="O399" i="1"/>
  <c r="N399" i="1"/>
  <c r="L399" i="1"/>
  <c r="K399" i="1"/>
  <c r="I399" i="1"/>
  <c r="H399" i="1"/>
  <c r="F399" i="1"/>
  <c r="AJ399" i="1" s="1"/>
  <c r="E399" i="1"/>
  <c r="D399" i="1"/>
  <c r="O395" i="1"/>
  <c r="N395" i="1"/>
  <c r="L395" i="1"/>
  <c r="K395" i="1"/>
  <c r="I395" i="1"/>
  <c r="H395" i="1"/>
  <c r="F395" i="1"/>
  <c r="AJ395" i="1" s="1"/>
  <c r="E395" i="1"/>
  <c r="D395" i="1"/>
  <c r="O391" i="1"/>
  <c r="N391" i="1"/>
  <c r="L391" i="1"/>
  <c r="K391" i="1"/>
  <c r="I391" i="1"/>
  <c r="H391" i="1"/>
  <c r="F391" i="1"/>
  <c r="E391" i="1"/>
  <c r="D391" i="1"/>
  <c r="O383" i="1"/>
  <c r="O382" i="1" s="1"/>
  <c r="N383" i="1"/>
  <c r="N382" i="1" s="1"/>
  <c r="L383" i="1"/>
  <c r="L382" i="1" s="1"/>
  <c r="K383" i="1"/>
  <c r="K382" i="1" s="1"/>
  <c r="I383" i="1"/>
  <c r="I382" i="1" s="1"/>
  <c r="H383" i="1"/>
  <c r="H382" i="1" s="1"/>
  <c r="F383" i="1"/>
  <c r="E383" i="1"/>
  <c r="E382" i="1" s="1"/>
  <c r="D383" i="1"/>
  <c r="D382" i="1"/>
  <c r="O378" i="1"/>
  <c r="O377" i="1" s="1"/>
  <c r="O376" i="1" s="1"/>
  <c r="N378" i="1"/>
  <c r="N377" i="1" s="1"/>
  <c r="N376" i="1" s="1"/>
  <c r="L378" i="1"/>
  <c r="L377" i="1" s="1"/>
  <c r="L376" i="1" s="1"/>
  <c r="K378" i="1"/>
  <c r="K377" i="1" s="1"/>
  <c r="K376" i="1" s="1"/>
  <c r="I378" i="1"/>
  <c r="I377" i="1" s="1"/>
  <c r="I376" i="1" s="1"/>
  <c r="H378" i="1"/>
  <c r="H377" i="1" s="1"/>
  <c r="H376" i="1" s="1"/>
  <c r="F378" i="1"/>
  <c r="AJ378" i="1" s="1"/>
  <c r="E378" i="1"/>
  <c r="E377" i="1" s="1"/>
  <c r="E376" i="1" s="1"/>
  <c r="D378" i="1"/>
  <c r="D377" i="1" s="1"/>
  <c r="D376" i="1" s="1"/>
  <c r="O372" i="1"/>
  <c r="O371" i="1" s="1"/>
  <c r="O370" i="1" s="1"/>
  <c r="N372" i="1"/>
  <c r="N371" i="1" s="1"/>
  <c r="N370" i="1" s="1"/>
  <c r="L372" i="1"/>
  <c r="L371" i="1" s="1"/>
  <c r="L370" i="1" s="1"/>
  <c r="K372" i="1"/>
  <c r="K371" i="1" s="1"/>
  <c r="K370" i="1" s="1"/>
  <c r="I372" i="1"/>
  <c r="I371" i="1" s="1"/>
  <c r="I370" i="1" s="1"/>
  <c r="H372" i="1"/>
  <c r="H371" i="1" s="1"/>
  <c r="H370" i="1" s="1"/>
  <c r="F372" i="1"/>
  <c r="AJ372" i="1" s="1"/>
  <c r="E372" i="1"/>
  <c r="E371" i="1" s="1"/>
  <c r="E370" i="1" s="1"/>
  <c r="D372" i="1"/>
  <c r="D371" i="1" s="1"/>
  <c r="D370" i="1" s="1"/>
  <c r="O366" i="1"/>
  <c r="O365" i="1" s="1"/>
  <c r="N366" i="1"/>
  <c r="N365" i="1" s="1"/>
  <c r="L366" i="1"/>
  <c r="L365" i="1" s="1"/>
  <c r="K366" i="1"/>
  <c r="K365" i="1" s="1"/>
  <c r="I366" i="1"/>
  <c r="I365" i="1" s="1"/>
  <c r="H366" i="1"/>
  <c r="H365" i="1" s="1"/>
  <c r="F366" i="1"/>
  <c r="AJ366" i="1" s="1"/>
  <c r="E366" i="1"/>
  <c r="E365" i="1" s="1"/>
  <c r="D366" i="1"/>
  <c r="D365" i="1" s="1"/>
  <c r="O360" i="1"/>
  <c r="N360" i="1"/>
  <c r="L360" i="1"/>
  <c r="K360" i="1"/>
  <c r="I360" i="1"/>
  <c r="H360" i="1"/>
  <c r="F360" i="1"/>
  <c r="AJ360" i="1" s="1"/>
  <c r="E360" i="1"/>
  <c r="D360" i="1"/>
  <c r="O358" i="1"/>
  <c r="N358" i="1"/>
  <c r="L358" i="1"/>
  <c r="K358" i="1"/>
  <c r="I358" i="1"/>
  <c r="H358" i="1"/>
  <c r="F358" i="1"/>
  <c r="AJ358" i="1" s="1"/>
  <c r="E358" i="1"/>
  <c r="D358" i="1"/>
  <c r="O354" i="1"/>
  <c r="N354" i="1"/>
  <c r="L354" i="1"/>
  <c r="K354" i="1"/>
  <c r="I354" i="1"/>
  <c r="H354" i="1"/>
  <c r="F354" i="1"/>
  <c r="AJ354" i="1" s="1"/>
  <c r="E354" i="1"/>
  <c r="E353" i="1" s="1"/>
  <c r="D354" i="1"/>
  <c r="O347" i="1"/>
  <c r="N347" i="1"/>
  <c r="L347" i="1"/>
  <c r="K347" i="1"/>
  <c r="I347" i="1"/>
  <c r="H347" i="1"/>
  <c r="F347" i="1"/>
  <c r="AJ347" i="1" s="1"/>
  <c r="E347" i="1"/>
  <c r="D347" i="1"/>
  <c r="O343" i="1"/>
  <c r="N343" i="1"/>
  <c r="L343" i="1"/>
  <c r="K343" i="1"/>
  <c r="I343" i="1"/>
  <c r="H343" i="1"/>
  <c r="F343" i="1"/>
  <c r="AJ343" i="1" s="1"/>
  <c r="E343" i="1"/>
  <c r="D343" i="1"/>
  <c r="O338" i="1"/>
  <c r="N338" i="1"/>
  <c r="L338" i="1"/>
  <c r="K338" i="1"/>
  <c r="I338" i="1"/>
  <c r="H338" i="1"/>
  <c r="F338" i="1"/>
  <c r="AJ338" i="1" s="1"/>
  <c r="E338" i="1"/>
  <c r="D338" i="1"/>
  <c r="O333" i="1"/>
  <c r="N333" i="1"/>
  <c r="L333" i="1"/>
  <c r="K333" i="1"/>
  <c r="I333" i="1"/>
  <c r="H333" i="1"/>
  <c r="F333" i="1"/>
  <c r="E333" i="1"/>
  <c r="D333" i="1"/>
  <c r="O331" i="1"/>
  <c r="O330" i="1" s="1"/>
  <c r="N331" i="1"/>
  <c r="L331" i="1"/>
  <c r="K331" i="1"/>
  <c r="I331" i="1"/>
  <c r="H331" i="1"/>
  <c r="F331" i="1"/>
  <c r="AJ331" i="1" s="1"/>
  <c r="E331" i="1"/>
  <c r="D331" i="1"/>
  <c r="O328" i="1"/>
  <c r="O327" i="1" s="1"/>
  <c r="O326" i="1" s="1"/>
  <c r="N328" i="1"/>
  <c r="N327" i="1" s="1"/>
  <c r="N326" i="1" s="1"/>
  <c r="L328" i="1"/>
  <c r="L327" i="1" s="1"/>
  <c r="L326" i="1" s="1"/>
  <c r="K328" i="1"/>
  <c r="K327" i="1" s="1"/>
  <c r="K326" i="1" s="1"/>
  <c r="I328" i="1"/>
  <c r="I327" i="1" s="1"/>
  <c r="I326" i="1" s="1"/>
  <c r="H328" i="1"/>
  <c r="H327" i="1" s="1"/>
  <c r="H326" i="1" s="1"/>
  <c r="F328" i="1"/>
  <c r="E328" i="1"/>
  <c r="E327" i="1" s="1"/>
  <c r="E326" i="1" s="1"/>
  <c r="D328" i="1"/>
  <c r="D327" i="1" s="1"/>
  <c r="D326" i="1" s="1"/>
  <c r="O324" i="1"/>
  <c r="O323" i="1" s="1"/>
  <c r="O322" i="1" s="1"/>
  <c r="N324" i="1"/>
  <c r="N323" i="1" s="1"/>
  <c r="N322" i="1" s="1"/>
  <c r="L324" i="1"/>
  <c r="L323" i="1" s="1"/>
  <c r="L322" i="1" s="1"/>
  <c r="K324" i="1"/>
  <c r="K323" i="1" s="1"/>
  <c r="K322" i="1" s="1"/>
  <c r="I324" i="1"/>
  <c r="I323" i="1" s="1"/>
  <c r="I322" i="1" s="1"/>
  <c r="H324" i="1"/>
  <c r="H323" i="1" s="1"/>
  <c r="H322" i="1" s="1"/>
  <c r="F324" i="1"/>
  <c r="E324" i="1"/>
  <c r="E323" i="1" s="1"/>
  <c r="E322" i="1" s="1"/>
  <c r="D324" i="1"/>
  <c r="D323" i="1" s="1"/>
  <c r="D322" i="1" s="1"/>
  <c r="O319" i="1"/>
  <c r="N319" i="1"/>
  <c r="N318" i="1" s="1"/>
  <c r="L319" i="1"/>
  <c r="L318" i="1" s="1"/>
  <c r="K319" i="1"/>
  <c r="K318" i="1" s="1"/>
  <c r="I319" i="1"/>
  <c r="I318" i="1" s="1"/>
  <c r="H319" i="1"/>
  <c r="H318" i="1" s="1"/>
  <c r="F319" i="1"/>
  <c r="E319" i="1"/>
  <c r="E318" i="1" s="1"/>
  <c r="D319" i="1"/>
  <c r="D318" i="1" s="1"/>
  <c r="O318" i="1"/>
  <c r="O316" i="1"/>
  <c r="O315" i="1" s="1"/>
  <c r="O314" i="1" s="1"/>
  <c r="N316" i="1"/>
  <c r="N315" i="1" s="1"/>
  <c r="N314" i="1" s="1"/>
  <c r="L316" i="1"/>
  <c r="L315" i="1" s="1"/>
  <c r="L314" i="1" s="1"/>
  <c r="K316" i="1"/>
  <c r="K315" i="1" s="1"/>
  <c r="K314" i="1" s="1"/>
  <c r="I316" i="1"/>
  <c r="I315" i="1" s="1"/>
  <c r="I314" i="1" s="1"/>
  <c r="H316" i="1"/>
  <c r="H315" i="1" s="1"/>
  <c r="H314" i="1" s="1"/>
  <c r="F316" i="1"/>
  <c r="AJ316" i="1" s="1"/>
  <c r="E316" i="1"/>
  <c r="E315" i="1" s="1"/>
  <c r="E314" i="1" s="1"/>
  <c r="D316" i="1"/>
  <c r="D315" i="1" s="1"/>
  <c r="D314" i="1" s="1"/>
  <c r="O311" i="1"/>
  <c r="N311" i="1"/>
  <c r="L311" i="1"/>
  <c r="K311" i="1"/>
  <c r="I311" i="1"/>
  <c r="H311" i="1"/>
  <c r="F311" i="1"/>
  <c r="AJ311" i="1" s="1"/>
  <c r="E311" i="1"/>
  <c r="D311" i="1"/>
  <c r="O309" i="1"/>
  <c r="N309" i="1"/>
  <c r="L309" i="1"/>
  <c r="K309" i="1"/>
  <c r="I309" i="1"/>
  <c r="H309" i="1"/>
  <c r="F309" i="1"/>
  <c r="AJ309" i="1" s="1"/>
  <c r="E309" i="1"/>
  <c r="D309" i="1"/>
  <c r="O306" i="1"/>
  <c r="N306" i="1"/>
  <c r="L306" i="1"/>
  <c r="K306" i="1"/>
  <c r="I306" i="1"/>
  <c r="H306" i="1"/>
  <c r="F306" i="1"/>
  <c r="AJ306" i="1" s="1"/>
  <c r="E306" i="1"/>
  <c r="D306" i="1"/>
  <c r="O304" i="1"/>
  <c r="N304" i="1"/>
  <c r="L304" i="1"/>
  <c r="K304" i="1"/>
  <c r="I304" i="1"/>
  <c r="H304" i="1"/>
  <c r="F304" i="1"/>
  <c r="AJ304" i="1" s="1"/>
  <c r="E304" i="1"/>
  <c r="D304" i="1"/>
  <c r="O301" i="1"/>
  <c r="N301" i="1"/>
  <c r="L301" i="1"/>
  <c r="K301" i="1"/>
  <c r="I301" i="1"/>
  <c r="H301" i="1"/>
  <c r="F301" i="1"/>
  <c r="AJ301" i="1" s="1"/>
  <c r="E301" i="1"/>
  <c r="D301" i="1"/>
  <c r="O298" i="1"/>
  <c r="N298" i="1"/>
  <c r="L298" i="1"/>
  <c r="K298" i="1"/>
  <c r="I298" i="1"/>
  <c r="H298" i="1"/>
  <c r="F298" i="1"/>
  <c r="AJ298" i="1" s="1"/>
  <c r="E298" i="1"/>
  <c r="D298" i="1"/>
  <c r="O296" i="1"/>
  <c r="N296" i="1"/>
  <c r="L296" i="1"/>
  <c r="K296" i="1"/>
  <c r="I296" i="1"/>
  <c r="H296" i="1"/>
  <c r="F296" i="1"/>
  <c r="AJ296" i="1" s="1"/>
  <c r="E296" i="1"/>
  <c r="D296" i="1"/>
  <c r="O293" i="1"/>
  <c r="N293" i="1"/>
  <c r="L293" i="1"/>
  <c r="K293" i="1"/>
  <c r="I293" i="1"/>
  <c r="H293" i="1"/>
  <c r="F293" i="1"/>
  <c r="AJ293" i="1" s="1"/>
  <c r="E293" i="1"/>
  <c r="D293" i="1"/>
  <c r="O287" i="1"/>
  <c r="N287" i="1"/>
  <c r="L287" i="1"/>
  <c r="K287" i="1"/>
  <c r="I287" i="1"/>
  <c r="H287" i="1"/>
  <c r="F287" i="1"/>
  <c r="AJ287" i="1" s="1"/>
  <c r="E287" i="1"/>
  <c r="D287" i="1"/>
  <c r="O283" i="1"/>
  <c r="N283" i="1"/>
  <c r="L283" i="1"/>
  <c r="K283" i="1"/>
  <c r="I283" i="1"/>
  <c r="H283" i="1"/>
  <c r="F283" i="1"/>
  <c r="AJ283" i="1" s="1"/>
  <c r="E283" i="1"/>
  <c r="D283" i="1"/>
  <c r="O278" i="1"/>
  <c r="N278" i="1"/>
  <c r="L278" i="1"/>
  <c r="K278" i="1"/>
  <c r="I278" i="1"/>
  <c r="H278" i="1"/>
  <c r="F278" i="1"/>
  <c r="AJ278" i="1" s="1"/>
  <c r="E278" i="1"/>
  <c r="D278" i="1"/>
  <c r="O274" i="1"/>
  <c r="N274" i="1"/>
  <c r="L274" i="1"/>
  <c r="K274" i="1"/>
  <c r="I274" i="1"/>
  <c r="H274" i="1"/>
  <c r="F274" i="1"/>
  <c r="AJ274" i="1" s="1"/>
  <c r="E274" i="1"/>
  <c r="D274" i="1"/>
  <c r="O266" i="1"/>
  <c r="O265" i="1" s="1"/>
  <c r="N266" i="1"/>
  <c r="N265" i="1" s="1"/>
  <c r="L266" i="1"/>
  <c r="L265" i="1" s="1"/>
  <c r="K266" i="1"/>
  <c r="K265" i="1" s="1"/>
  <c r="I266" i="1"/>
  <c r="I265" i="1" s="1"/>
  <c r="H266" i="1"/>
  <c r="H265" i="1" s="1"/>
  <c r="F266" i="1"/>
  <c r="E266" i="1"/>
  <c r="D266" i="1"/>
  <c r="D265" i="1" s="1"/>
  <c r="E265" i="1"/>
  <c r="O263" i="1"/>
  <c r="N263" i="1"/>
  <c r="L263" i="1"/>
  <c r="K263" i="1"/>
  <c r="I263" i="1"/>
  <c r="H263" i="1"/>
  <c r="F263" i="1"/>
  <c r="AJ263" i="1" s="1"/>
  <c r="E263" i="1"/>
  <c r="D263" i="1"/>
  <c r="O259" i="1"/>
  <c r="N259" i="1"/>
  <c r="L259" i="1"/>
  <c r="K259" i="1"/>
  <c r="I259" i="1"/>
  <c r="H259" i="1"/>
  <c r="F259" i="1"/>
  <c r="AJ259" i="1" s="1"/>
  <c r="E259" i="1"/>
  <c r="D259" i="1"/>
  <c r="O257" i="1"/>
  <c r="N257" i="1"/>
  <c r="L257" i="1"/>
  <c r="K257" i="1"/>
  <c r="I257" i="1"/>
  <c r="H257" i="1"/>
  <c r="F257" i="1"/>
  <c r="AJ257" i="1" s="1"/>
  <c r="E257" i="1"/>
  <c r="D257" i="1"/>
  <c r="O255" i="1"/>
  <c r="N255" i="1"/>
  <c r="N254" i="1" s="1"/>
  <c r="L255" i="1"/>
  <c r="K255" i="1"/>
  <c r="I255" i="1"/>
  <c r="H255" i="1"/>
  <c r="F255" i="1"/>
  <c r="AJ255" i="1" s="1"/>
  <c r="E255" i="1"/>
  <c r="D255" i="1"/>
  <c r="O243" i="1"/>
  <c r="O241" i="1" s="1"/>
  <c r="N243" i="1"/>
  <c r="N241" i="1" s="1"/>
  <c r="L243" i="1"/>
  <c r="L241" i="1" s="1"/>
  <c r="K243" i="1"/>
  <c r="K241" i="1" s="1"/>
  <c r="I243" i="1"/>
  <c r="I241" i="1" s="1"/>
  <c r="H243" i="1"/>
  <c r="H241" i="1" s="1"/>
  <c r="F243" i="1"/>
  <c r="E243" i="1"/>
  <c r="D243" i="1"/>
  <c r="D241" i="1" s="1"/>
  <c r="E241" i="1"/>
  <c r="O238" i="1"/>
  <c r="N238" i="1"/>
  <c r="L238" i="1"/>
  <c r="K238" i="1"/>
  <c r="I238" i="1"/>
  <c r="H238" i="1"/>
  <c r="F238" i="1"/>
  <c r="AJ238" i="1" s="1"/>
  <c r="E238" i="1"/>
  <c r="D238" i="1"/>
  <c r="O233" i="1"/>
  <c r="N233" i="1"/>
  <c r="L233" i="1"/>
  <c r="K233" i="1"/>
  <c r="I233" i="1"/>
  <c r="H233" i="1"/>
  <c r="F233" i="1"/>
  <c r="AJ233" i="1" s="1"/>
  <c r="E233" i="1"/>
  <c r="D233" i="1"/>
  <c r="O229" i="1"/>
  <c r="N229" i="1"/>
  <c r="L229" i="1"/>
  <c r="K229" i="1"/>
  <c r="I229" i="1"/>
  <c r="H229" i="1"/>
  <c r="F229" i="1"/>
  <c r="AJ229" i="1" s="1"/>
  <c r="E229" i="1"/>
  <c r="D229" i="1"/>
  <c r="O226" i="1"/>
  <c r="N226" i="1"/>
  <c r="L226" i="1"/>
  <c r="K226" i="1"/>
  <c r="I226" i="1"/>
  <c r="H226" i="1"/>
  <c r="F226" i="1"/>
  <c r="AJ226" i="1" s="1"/>
  <c r="E226" i="1"/>
  <c r="D226" i="1"/>
  <c r="O221" i="1"/>
  <c r="N221" i="1"/>
  <c r="L221" i="1"/>
  <c r="K221" i="1"/>
  <c r="I221" i="1"/>
  <c r="H221" i="1"/>
  <c r="F221" i="1"/>
  <c r="AJ221" i="1" s="1"/>
  <c r="E221" i="1"/>
  <c r="D221" i="1"/>
  <c r="O217" i="1"/>
  <c r="N217" i="1"/>
  <c r="L217" i="1"/>
  <c r="K217" i="1"/>
  <c r="I217" i="1"/>
  <c r="H217" i="1"/>
  <c r="F217" i="1"/>
  <c r="AJ217" i="1" s="1"/>
  <c r="E217" i="1"/>
  <c r="D217" i="1"/>
  <c r="O215" i="1"/>
  <c r="N215" i="1"/>
  <c r="L215" i="1"/>
  <c r="K215" i="1"/>
  <c r="I215" i="1"/>
  <c r="H215" i="1"/>
  <c r="F215" i="1"/>
  <c r="E215" i="1"/>
  <c r="D215" i="1"/>
  <c r="O212" i="1"/>
  <c r="N212" i="1"/>
  <c r="L212" i="1"/>
  <c r="K212" i="1"/>
  <c r="I212" i="1"/>
  <c r="H212" i="1"/>
  <c r="F212" i="1"/>
  <c r="AJ212" i="1" s="1"/>
  <c r="E212" i="1"/>
  <c r="D212" i="1"/>
  <c r="O209" i="1"/>
  <c r="N209" i="1"/>
  <c r="L209" i="1"/>
  <c r="K209" i="1"/>
  <c r="I209" i="1"/>
  <c r="H209" i="1"/>
  <c r="F209" i="1"/>
  <c r="AJ209" i="1" s="1"/>
  <c r="E209" i="1"/>
  <c r="D209" i="1"/>
  <c r="O207" i="1"/>
  <c r="N207" i="1"/>
  <c r="L207" i="1"/>
  <c r="K207" i="1"/>
  <c r="I207" i="1"/>
  <c r="H207" i="1"/>
  <c r="F207" i="1"/>
  <c r="AJ207" i="1" s="1"/>
  <c r="E207" i="1"/>
  <c r="D207" i="1"/>
  <c r="O200" i="1"/>
  <c r="O199" i="1" s="1"/>
  <c r="N200" i="1"/>
  <c r="N199" i="1" s="1"/>
  <c r="L200" i="1"/>
  <c r="L199" i="1" s="1"/>
  <c r="K200" i="1"/>
  <c r="K199" i="1" s="1"/>
  <c r="I200" i="1"/>
  <c r="I199" i="1" s="1"/>
  <c r="H200" i="1"/>
  <c r="H199" i="1" s="1"/>
  <c r="F200" i="1"/>
  <c r="E200" i="1"/>
  <c r="E199" i="1" s="1"/>
  <c r="D200" i="1"/>
  <c r="D199" i="1" s="1"/>
  <c r="O196" i="1"/>
  <c r="N196" i="1"/>
  <c r="L196" i="1"/>
  <c r="K196" i="1"/>
  <c r="I196" i="1"/>
  <c r="H196" i="1"/>
  <c r="F196" i="1"/>
  <c r="AJ196" i="1" s="1"/>
  <c r="E196" i="1"/>
  <c r="D196" i="1"/>
  <c r="O193" i="1"/>
  <c r="N193" i="1"/>
  <c r="L193" i="1"/>
  <c r="K193" i="1"/>
  <c r="I193" i="1"/>
  <c r="H193" i="1"/>
  <c r="F193" i="1"/>
  <c r="AJ193" i="1" s="1"/>
  <c r="E193" i="1"/>
  <c r="D193" i="1"/>
  <c r="O188" i="1"/>
  <c r="N188" i="1"/>
  <c r="L188" i="1"/>
  <c r="K188" i="1"/>
  <c r="I188" i="1"/>
  <c r="H188" i="1"/>
  <c r="F188" i="1"/>
  <c r="AJ188" i="1" s="1"/>
  <c r="E188" i="1"/>
  <c r="D188" i="1"/>
  <c r="O182" i="1"/>
  <c r="N182" i="1"/>
  <c r="L182" i="1"/>
  <c r="K182" i="1"/>
  <c r="I182" i="1"/>
  <c r="H182" i="1"/>
  <c r="F182" i="1"/>
  <c r="AJ182" i="1" s="1"/>
  <c r="E182" i="1"/>
  <c r="D182" i="1"/>
  <c r="O180" i="1"/>
  <c r="N180" i="1"/>
  <c r="L180" i="1"/>
  <c r="K180" i="1"/>
  <c r="I180" i="1"/>
  <c r="H180" i="1"/>
  <c r="F180" i="1"/>
  <c r="AJ180" i="1" s="1"/>
  <c r="E180" i="1"/>
  <c r="D180" i="1"/>
  <c r="O172" i="1"/>
  <c r="N172" i="1"/>
  <c r="L172" i="1"/>
  <c r="K172" i="1"/>
  <c r="I172" i="1"/>
  <c r="H172" i="1"/>
  <c r="F172" i="1"/>
  <c r="E172" i="1"/>
  <c r="D172" i="1"/>
  <c r="O165" i="1"/>
  <c r="N165" i="1"/>
  <c r="L165" i="1"/>
  <c r="K165" i="1"/>
  <c r="I165" i="1"/>
  <c r="H165" i="1"/>
  <c r="F165" i="1"/>
  <c r="AJ165" i="1" s="1"/>
  <c r="E165" i="1"/>
  <c r="D165" i="1"/>
  <c r="O161" i="1"/>
  <c r="O160" i="1" s="1"/>
  <c r="N161" i="1"/>
  <c r="L161" i="1"/>
  <c r="K161" i="1"/>
  <c r="I161" i="1"/>
  <c r="H161" i="1"/>
  <c r="F161" i="1"/>
  <c r="AJ161" i="1" s="1"/>
  <c r="E161" i="1"/>
  <c r="D161" i="1"/>
  <c r="D160" i="1" s="1"/>
  <c r="O157" i="1"/>
  <c r="N157" i="1"/>
  <c r="L157" i="1"/>
  <c r="K157" i="1"/>
  <c r="I157" i="1"/>
  <c r="H157" i="1"/>
  <c r="F157" i="1"/>
  <c r="AJ157" i="1" s="1"/>
  <c r="E157" i="1"/>
  <c r="D157" i="1"/>
  <c r="O149" i="1"/>
  <c r="O148" i="1" s="1"/>
  <c r="N149" i="1"/>
  <c r="N148" i="1" s="1"/>
  <c r="N143" i="1" s="1"/>
  <c r="L149" i="1"/>
  <c r="L148" i="1" s="1"/>
  <c r="K149" i="1"/>
  <c r="K148" i="1" s="1"/>
  <c r="I149" i="1"/>
  <c r="I148" i="1" s="1"/>
  <c r="H149" i="1"/>
  <c r="H148" i="1" s="1"/>
  <c r="F149" i="1"/>
  <c r="E149" i="1"/>
  <c r="E148" i="1" s="1"/>
  <c r="D149" i="1"/>
  <c r="D148" i="1" s="1"/>
  <c r="O144" i="1"/>
  <c r="N144" i="1"/>
  <c r="L144" i="1"/>
  <c r="K144" i="1"/>
  <c r="I144" i="1"/>
  <c r="H144" i="1"/>
  <c r="F144" i="1"/>
  <c r="AJ144" i="1" s="1"/>
  <c r="E144" i="1"/>
  <c r="D144" i="1"/>
  <c r="O138" i="1"/>
  <c r="O137" i="1" s="1"/>
  <c r="O135" i="1" s="1"/>
  <c r="O134" i="1" s="1"/>
  <c r="N138" i="1"/>
  <c r="N137" i="1" s="1"/>
  <c r="N135" i="1" s="1"/>
  <c r="N134" i="1" s="1"/>
  <c r="L138" i="1"/>
  <c r="L137" i="1" s="1"/>
  <c r="L135" i="1" s="1"/>
  <c r="L134" i="1" s="1"/>
  <c r="K138" i="1"/>
  <c r="K137" i="1" s="1"/>
  <c r="K135" i="1" s="1"/>
  <c r="K134" i="1" s="1"/>
  <c r="I138" i="1"/>
  <c r="I137" i="1" s="1"/>
  <c r="I135" i="1" s="1"/>
  <c r="I134" i="1" s="1"/>
  <c r="H138" i="1"/>
  <c r="H137" i="1" s="1"/>
  <c r="H135" i="1" s="1"/>
  <c r="H134" i="1" s="1"/>
  <c r="F138" i="1"/>
  <c r="E138" i="1"/>
  <c r="E137" i="1" s="1"/>
  <c r="E135" i="1" s="1"/>
  <c r="E134" i="1" s="1"/>
  <c r="D138" i="1"/>
  <c r="D137" i="1" s="1"/>
  <c r="D135" i="1" s="1"/>
  <c r="D134" i="1" s="1"/>
  <c r="O132" i="1"/>
  <c r="N132" i="1"/>
  <c r="L132" i="1"/>
  <c r="K132" i="1"/>
  <c r="I132" i="1"/>
  <c r="H132" i="1"/>
  <c r="F132" i="1"/>
  <c r="AJ132" i="1" s="1"/>
  <c r="E132" i="1"/>
  <c r="D132" i="1"/>
  <c r="O129" i="1"/>
  <c r="N129" i="1"/>
  <c r="L129" i="1"/>
  <c r="K129" i="1"/>
  <c r="I129" i="1"/>
  <c r="H129" i="1"/>
  <c r="F129" i="1"/>
  <c r="AJ129" i="1" s="1"/>
  <c r="E129" i="1"/>
  <c r="D129" i="1"/>
  <c r="O126" i="1"/>
  <c r="N126" i="1"/>
  <c r="L126" i="1"/>
  <c r="K126" i="1"/>
  <c r="I126" i="1"/>
  <c r="H126" i="1"/>
  <c r="F126" i="1"/>
  <c r="AJ126" i="1" s="1"/>
  <c r="E126" i="1"/>
  <c r="D126" i="1"/>
  <c r="O120" i="1"/>
  <c r="N120" i="1"/>
  <c r="L120" i="1"/>
  <c r="K120" i="1"/>
  <c r="I120" i="1"/>
  <c r="H120" i="1"/>
  <c r="F120" i="1"/>
  <c r="AJ120" i="1" s="1"/>
  <c r="E120" i="1"/>
  <c r="D120" i="1"/>
  <c r="O118" i="1"/>
  <c r="N118" i="1"/>
  <c r="L118" i="1"/>
  <c r="K118" i="1"/>
  <c r="I118" i="1"/>
  <c r="H118" i="1"/>
  <c r="F118" i="1"/>
  <c r="AJ118" i="1" s="1"/>
  <c r="E118" i="1"/>
  <c r="D118" i="1"/>
  <c r="O113" i="1"/>
  <c r="N113" i="1"/>
  <c r="L113" i="1"/>
  <c r="K113" i="1"/>
  <c r="I113" i="1"/>
  <c r="H113" i="1"/>
  <c r="F113" i="1"/>
  <c r="AJ113" i="1" s="1"/>
  <c r="E113" i="1"/>
  <c r="D113" i="1"/>
  <c r="O109" i="1"/>
  <c r="N109" i="1"/>
  <c r="L109" i="1"/>
  <c r="K109" i="1"/>
  <c r="I109" i="1"/>
  <c r="H109" i="1"/>
  <c r="F109" i="1"/>
  <c r="AJ109" i="1" s="1"/>
  <c r="E109" i="1"/>
  <c r="D109" i="1"/>
  <c r="O105" i="1"/>
  <c r="O104" i="1" s="1"/>
  <c r="O103" i="1" s="1"/>
  <c r="N105" i="1"/>
  <c r="N104" i="1" s="1"/>
  <c r="N103" i="1" s="1"/>
  <c r="L105" i="1"/>
  <c r="L104" i="1" s="1"/>
  <c r="L103" i="1" s="1"/>
  <c r="K105" i="1"/>
  <c r="K104" i="1" s="1"/>
  <c r="K103" i="1" s="1"/>
  <c r="I105" i="1"/>
  <c r="I104" i="1" s="1"/>
  <c r="I103" i="1" s="1"/>
  <c r="H105" i="1"/>
  <c r="H104" i="1" s="1"/>
  <c r="H103" i="1" s="1"/>
  <c r="F105" i="1"/>
  <c r="AJ105" i="1" s="1"/>
  <c r="E105" i="1"/>
  <c r="D105" i="1"/>
  <c r="D104" i="1" s="1"/>
  <c r="D103" i="1" s="1"/>
  <c r="E104" i="1"/>
  <c r="E103" i="1" s="1"/>
  <c r="O96" i="1"/>
  <c r="O95" i="1" s="1"/>
  <c r="N96" i="1"/>
  <c r="N95" i="1" s="1"/>
  <c r="L96" i="1"/>
  <c r="L95" i="1" s="1"/>
  <c r="K96" i="1"/>
  <c r="K95" i="1" s="1"/>
  <c r="I96" i="1"/>
  <c r="I95" i="1" s="1"/>
  <c r="H96" i="1"/>
  <c r="H95" i="1" s="1"/>
  <c r="F96" i="1"/>
  <c r="AJ96" i="1" s="1"/>
  <c r="E96" i="1"/>
  <c r="E95" i="1" s="1"/>
  <c r="D96" i="1"/>
  <c r="D95" i="1" s="1"/>
  <c r="O93" i="1"/>
  <c r="O92" i="1" s="1"/>
  <c r="N93" i="1"/>
  <c r="N92" i="1" s="1"/>
  <c r="L93" i="1"/>
  <c r="L92" i="1" s="1"/>
  <c r="K93" i="1"/>
  <c r="K92" i="1" s="1"/>
  <c r="I93" i="1"/>
  <c r="I92" i="1" s="1"/>
  <c r="H93" i="1"/>
  <c r="H92" i="1" s="1"/>
  <c r="F93" i="1"/>
  <c r="AJ93" i="1" s="1"/>
  <c r="E93" i="1"/>
  <c r="E92" i="1" s="1"/>
  <c r="D93" i="1"/>
  <c r="D92" i="1" s="1"/>
  <c r="O89" i="1"/>
  <c r="O88" i="1" s="1"/>
  <c r="N89" i="1"/>
  <c r="N88" i="1" s="1"/>
  <c r="L89" i="1"/>
  <c r="L88" i="1" s="1"/>
  <c r="K89" i="1"/>
  <c r="K88" i="1" s="1"/>
  <c r="I89" i="1"/>
  <c r="I88" i="1" s="1"/>
  <c r="H89" i="1"/>
  <c r="H88" i="1" s="1"/>
  <c r="F89" i="1"/>
  <c r="E89" i="1"/>
  <c r="E88" i="1" s="1"/>
  <c r="D89" i="1"/>
  <c r="D88" i="1" s="1"/>
  <c r="O85" i="1"/>
  <c r="O84" i="1" s="1"/>
  <c r="N85" i="1"/>
  <c r="N84" i="1" s="1"/>
  <c r="L85" i="1"/>
  <c r="L84" i="1" s="1"/>
  <c r="K85" i="1"/>
  <c r="K84" i="1" s="1"/>
  <c r="I85" i="1"/>
  <c r="I84" i="1" s="1"/>
  <c r="H85" i="1"/>
  <c r="H84" i="1" s="1"/>
  <c r="F85" i="1"/>
  <c r="AJ85" i="1" s="1"/>
  <c r="E85" i="1"/>
  <c r="E84" i="1" s="1"/>
  <c r="D85" i="1"/>
  <c r="D84" i="1" s="1"/>
  <c r="O81" i="1"/>
  <c r="O80" i="1" s="1"/>
  <c r="N81" i="1"/>
  <c r="L81" i="1"/>
  <c r="L80" i="1" s="1"/>
  <c r="K81" i="1"/>
  <c r="K80" i="1" s="1"/>
  <c r="I81" i="1"/>
  <c r="I80" i="1" s="1"/>
  <c r="H81" i="1"/>
  <c r="H80" i="1" s="1"/>
  <c r="F81" i="1"/>
  <c r="AJ81" i="1" s="1"/>
  <c r="E81" i="1"/>
  <c r="E80" i="1" s="1"/>
  <c r="D81" i="1"/>
  <c r="D80" i="1" s="1"/>
  <c r="N80" i="1"/>
  <c r="O77" i="1"/>
  <c r="N77" i="1"/>
  <c r="L77" i="1"/>
  <c r="K77" i="1"/>
  <c r="I77" i="1"/>
  <c r="H77" i="1"/>
  <c r="F77" i="1"/>
  <c r="AJ77" i="1" s="1"/>
  <c r="E77" i="1"/>
  <c r="D77" i="1"/>
  <c r="O74" i="1"/>
  <c r="O73" i="1" s="1"/>
  <c r="N74" i="1"/>
  <c r="N73" i="1" s="1"/>
  <c r="L74" i="1"/>
  <c r="L73" i="1" s="1"/>
  <c r="K74" i="1"/>
  <c r="K73" i="1" s="1"/>
  <c r="I74" i="1"/>
  <c r="I73" i="1" s="1"/>
  <c r="H74" i="1"/>
  <c r="H73" i="1" s="1"/>
  <c r="F74" i="1"/>
  <c r="AJ74" i="1" s="1"/>
  <c r="E74" i="1"/>
  <c r="E73" i="1" s="1"/>
  <c r="D74" i="1"/>
  <c r="D73" i="1" s="1"/>
  <c r="O68" i="1"/>
  <c r="N68" i="1"/>
  <c r="L68" i="1"/>
  <c r="K68" i="1"/>
  <c r="I68" i="1"/>
  <c r="H68" i="1"/>
  <c r="F68" i="1"/>
  <c r="AJ68" i="1" s="1"/>
  <c r="E68" i="1"/>
  <c r="D68" i="1"/>
  <c r="O65" i="1"/>
  <c r="N65" i="1"/>
  <c r="L65" i="1"/>
  <c r="K65" i="1"/>
  <c r="I65" i="1"/>
  <c r="H65" i="1"/>
  <c r="F65" i="1"/>
  <c r="AJ65" i="1" s="1"/>
  <c r="E65" i="1"/>
  <c r="D65" i="1"/>
  <c r="O63" i="1"/>
  <c r="N63" i="1"/>
  <c r="L63" i="1"/>
  <c r="K63" i="1"/>
  <c r="I63" i="1"/>
  <c r="H63" i="1"/>
  <c r="F63" i="1"/>
  <c r="AJ63" i="1" s="1"/>
  <c r="E63" i="1"/>
  <c r="D63" i="1"/>
  <c r="O61" i="1"/>
  <c r="N61" i="1"/>
  <c r="L61" i="1"/>
  <c r="K61" i="1"/>
  <c r="I61" i="1"/>
  <c r="H61" i="1"/>
  <c r="F61" i="1"/>
  <c r="AJ61" i="1" s="1"/>
  <c r="E61" i="1"/>
  <c r="D61" i="1"/>
  <c r="O59" i="1"/>
  <c r="N59" i="1"/>
  <c r="L59" i="1"/>
  <c r="K59" i="1"/>
  <c r="I59" i="1"/>
  <c r="H59" i="1"/>
  <c r="F59" i="1"/>
  <c r="AJ59" i="1" s="1"/>
  <c r="E59" i="1"/>
  <c r="D59" i="1"/>
  <c r="O57" i="1"/>
  <c r="N57" i="1"/>
  <c r="L57" i="1"/>
  <c r="K57" i="1"/>
  <c r="I57" i="1"/>
  <c r="H57" i="1"/>
  <c r="F57" i="1"/>
  <c r="AJ57" i="1" s="1"/>
  <c r="E57" i="1"/>
  <c r="D57" i="1"/>
  <c r="O54" i="1"/>
  <c r="N54" i="1"/>
  <c r="L54" i="1"/>
  <c r="K54" i="1"/>
  <c r="I54" i="1"/>
  <c r="H54" i="1"/>
  <c r="F54" i="1"/>
  <c r="AJ54" i="1" s="1"/>
  <c r="E54" i="1"/>
  <c r="D54" i="1"/>
  <c r="O50" i="1"/>
  <c r="N50" i="1"/>
  <c r="L50" i="1"/>
  <c r="K50" i="1"/>
  <c r="I50" i="1"/>
  <c r="H50" i="1"/>
  <c r="F50" i="1"/>
  <c r="AJ50" i="1" s="1"/>
  <c r="E50" i="1"/>
  <c r="D50" i="1"/>
  <c r="O40" i="1"/>
  <c r="O39" i="1" s="1"/>
  <c r="N40" i="1"/>
  <c r="N39" i="1" s="1"/>
  <c r="L40" i="1"/>
  <c r="L39" i="1" s="1"/>
  <c r="K40" i="1"/>
  <c r="K39" i="1" s="1"/>
  <c r="I40" i="1"/>
  <c r="I39" i="1" s="1"/>
  <c r="H40" i="1"/>
  <c r="H39" i="1" s="1"/>
  <c r="F40" i="1"/>
  <c r="AJ40" i="1" s="1"/>
  <c r="E40" i="1"/>
  <c r="E39" i="1" s="1"/>
  <c r="D40" i="1"/>
  <c r="D39" i="1" s="1"/>
  <c r="O37" i="1"/>
  <c r="N37" i="1"/>
  <c r="L37" i="1"/>
  <c r="K37" i="1"/>
  <c r="I37" i="1"/>
  <c r="H37" i="1"/>
  <c r="F37" i="1"/>
  <c r="AJ37" i="1" s="1"/>
  <c r="E37" i="1"/>
  <c r="D37" i="1"/>
  <c r="O35" i="1"/>
  <c r="N35" i="1"/>
  <c r="L35" i="1"/>
  <c r="K35" i="1"/>
  <c r="I35" i="1"/>
  <c r="H35" i="1"/>
  <c r="F35" i="1"/>
  <c r="AJ35" i="1" s="1"/>
  <c r="E35" i="1"/>
  <c r="D35" i="1"/>
  <c r="O33" i="1"/>
  <c r="N33" i="1"/>
  <c r="L33" i="1"/>
  <c r="K33" i="1"/>
  <c r="I33" i="1"/>
  <c r="H33" i="1"/>
  <c r="F33" i="1"/>
  <c r="AJ33" i="1" s="1"/>
  <c r="E33" i="1"/>
  <c r="D33" i="1"/>
  <c r="O31" i="1"/>
  <c r="N31" i="1"/>
  <c r="L31" i="1"/>
  <c r="K31" i="1"/>
  <c r="I31" i="1"/>
  <c r="H31" i="1"/>
  <c r="F31" i="1"/>
  <c r="AJ31" i="1" s="1"/>
  <c r="E31" i="1"/>
  <c r="D31" i="1"/>
  <c r="O29" i="1"/>
  <c r="N29" i="1"/>
  <c r="L29" i="1"/>
  <c r="K29" i="1"/>
  <c r="I29" i="1"/>
  <c r="H29" i="1"/>
  <c r="F29" i="1"/>
  <c r="AJ29" i="1" s="1"/>
  <c r="E29" i="1"/>
  <c r="D29" i="1"/>
  <c r="O27" i="1"/>
  <c r="N27" i="1"/>
  <c r="L27" i="1"/>
  <c r="K27" i="1"/>
  <c r="I27" i="1"/>
  <c r="H27" i="1"/>
  <c r="F27" i="1"/>
  <c r="AJ27" i="1" s="1"/>
  <c r="E27" i="1"/>
  <c r="D27" i="1"/>
  <c r="O23" i="1"/>
  <c r="N23" i="1"/>
  <c r="L23" i="1"/>
  <c r="K23" i="1"/>
  <c r="I23" i="1"/>
  <c r="H23" i="1"/>
  <c r="F23" i="1"/>
  <c r="AJ23" i="1" s="1"/>
  <c r="E23" i="1"/>
  <c r="D23" i="1"/>
  <c r="O12" i="1"/>
  <c r="N12" i="1"/>
  <c r="L12" i="1"/>
  <c r="K12" i="1"/>
  <c r="I12" i="1"/>
  <c r="H12" i="1"/>
  <c r="F12" i="1"/>
  <c r="E12" i="1"/>
  <c r="D12" i="1"/>
  <c r="C105" i="1"/>
  <c r="E160" i="1" l="1"/>
  <c r="E49" i="1"/>
  <c r="E48" i="1" s="1"/>
  <c r="O484" i="1"/>
  <c r="O483" i="1" s="1"/>
  <c r="N160" i="1"/>
  <c r="K538" i="1"/>
  <c r="K537" i="1" s="1"/>
  <c r="D342" i="1"/>
  <c r="O756" i="1"/>
  <c r="O755" i="1" s="1"/>
  <c r="O11" i="1"/>
  <c r="D748" i="1"/>
  <c r="D747" i="1" s="1"/>
  <c r="AJ821" i="1"/>
  <c r="O499" i="1"/>
  <c r="O498" i="1" s="1"/>
  <c r="D768" i="1"/>
  <c r="D767" i="1" s="1"/>
  <c r="N11" i="1"/>
  <c r="O254" i="1"/>
  <c r="N484" i="1"/>
  <c r="N483" i="1" s="1"/>
  <c r="N499" i="1"/>
  <c r="N498" i="1" s="1"/>
  <c r="K160" i="1"/>
  <c r="N330" i="1"/>
  <c r="N321" i="1" s="1"/>
  <c r="N436" i="1"/>
  <c r="D714" i="1"/>
  <c r="D713" i="1" s="1"/>
  <c r="E748" i="1"/>
  <c r="E747" i="1" s="1"/>
  <c r="F836" i="1"/>
  <c r="AJ836" i="1" s="1"/>
  <c r="E254" i="1"/>
  <c r="D353" i="1"/>
  <c r="D352" i="1" s="1"/>
  <c r="D351" i="1" s="1"/>
  <c r="D538" i="1"/>
  <c r="D537" i="1" s="1"/>
  <c r="O342" i="1"/>
  <c r="O672" i="1"/>
  <c r="O671" i="1" s="1"/>
  <c r="AJ820" i="1"/>
  <c r="E237" i="1"/>
  <c r="D825" i="1"/>
  <c r="D286" i="1"/>
  <c r="D262" i="1" s="1"/>
  <c r="F721" i="1"/>
  <c r="AJ721" i="1" s="1"/>
  <c r="N756" i="1"/>
  <c r="N755" i="1" s="1"/>
  <c r="N353" i="1"/>
  <c r="N352" i="1" s="1"/>
  <c r="N351" i="1" s="1"/>
  <c r="E513" i="1"/>
  <c r="E512" i="1" s="1"/>
  <c r="E511" i="1" s="1"/>
  <c r="E683" i="1"/>
  <c r="N714" i="1"/>
  <c r="N713" i="1" s="1"/>
  <c r="K143" i="1"/>
  <c r="O353" i="1"/>
  <c r="O714" i="1"/>
  <c r="O713" i="1" s="1"/>
  <c r="O708" i="1" s="1"/>
  <c r="E731" i="1"/>
  <c r="E730" i="1" s="1"/>
  <c r="N342" i="1"/>
  <c r="N337" i="1" s="1"/>
  <c r="K237" i="1"/>
  <c r="N748" i="1"/>
  <c r="N747" i="1" s="1"/>
  <c r="N825" i="1"/>
  <c r="D467" i="1"/>
  <c r="E672" i="1"/>
  <c r="E671" i="1" s="1"/>
  <c r="O748" i="1"/>
  <c r="O747" i="1" s="1"/>
  <c r="E756" i="1"/>
  <c r="E755" i="1" s="1"/>
  <c r="K825" i="1"/>
  <c r="D49" i="1"/>
  <c r="D48" i="1" s="1"/>
  <c r="L160" i="1"/>
  <c r="N237" i="1"/>
  <c r="E300" i="1"/>
  <c r="O337" i="1"/>
  <c r="K436" i="1"/>
  <c r="D26" i="1"/>
  <c r="E26" i="1"/>
  <c r="D254" i="1"/>
  <c r="F26" i="1"/>
  <c r="AJ26" i="1" s="1"/>
  <c r="O143" i="1"/>
  <c r="F220" i="1"/>
  <c r="AJ220" i="1" s="1"/>
  <c r="G445" i="1"/>
  <c r="G485" i="1"/>
  <c r="F697" i="1"/>
  <c r="AJ697" i="1" s="1"/>
  <c r="D108" i="1"/>
  <c r="D102" i="1" s="1"/>
  <c r="D101" i="1" s="1"/>
  <c r="L342" i="1"/>
  <c r="L337" i="1" s="1"/>
  <c r="F500" i="1"/>
  <c r="AJ500" i="1" s="1"/>
  <c r="F534" i="1"/>
  <c r="F533" i="1" s="1"/>
  <c r="AJ533" i="1" s="1"/>
  <c r="D708" i="1"/>
  <c r="D143" i="1"/>
  <c r="F714" i="1"/>
  <c r="AJ714" i="1" s="1"/>
  <c r="O825" i="1"/>
  <c r="E11" i="1"/>
  <c r="E143" i="1"/>
  <c r="L254" i="1"/>
  <c r="D330" i="1"/>
  <c r="D321" i="1" s="1"/>
  <c r="E499" i="1"/>
  <c r="E498" i="1" s="1"/>
  <c r="E696" i="1"/>
  <c r="O49" i="1"/>
  <c r="O48" i="1" s="1"/>
  <c r="E390" i="1"/>
  <c r="E389" i="1" s="1"/>
  <c r="H538" i="1"/>
  <c r="H537" i="1" s="1"/>
  <c r="E719" i="1"/>
  <c r="L748" i="1"/>
  <c r="L747" i="1" s="1"/>
  <c r="F286" i="1"/>
  <c r="F315" i="1"/>
  <c r="AJ315" i="1" s="1"/>
  <c r="E436" i="1"/>
  <c r="L484" i="1"/>
  <c r="L483" i="1" s="1"/>
  <c r="I538" i="1"/>
  <c r="I537" i="1" s="1"/>
  <c r="E714" i="1"/>
  <c r="E713" i="1" s="1"/>
  <c r="E708" i="1" s="1"/>
  <c r="L436" i="1"/>
  <c r="L538" i="1"/>
  <c r="L537" i="1" s="1"/>
  <c r="F689" i="1"/>
  <c r="AJ689" i="1" s="1"/>
  <c r="F104" i="1"/>
  <c r="L237" i="1"/>
  <c r="F160" i="1"/>
  <c r="AJ160" i="1" s="1"/>
  <c r="O237" i="1"/>
  <c r="D337" i="1"/>
  <c r="L353" i="1"/>
  <c r="L352" i="1" s="1"/>
  <c r="L351" i="1" s="1"/>
  <c r="F371" i="1"/>
  <c r="AJ371" i="1" s="1"/>
  <c r="L825" i="1"/>
  <c r="F108" i="1"/>
  <c r="AJ108" i="1" s="1"/>
  <c r="D300" i="1"/>
  <c r="D390" i="1"/>
  <c r="D389" i="1" s="1"/>
  <c r="E220" i="1"/>
  <c r="D313" i="1"/>
  <c r="E342" i="1"/>
  <c r="E337" i="1" s="1"/>
  <c r="F365" i="1"/>
  <c r="AJ365" i="1" s="1"/>
  <c r="O538" i="1"/>
  <c r="O537" i="1" s="1"/>
  <c r="F672" i="1"/>
  <c r="F671" i="1" s="1"/>
  <c r="AJ671" i="1" s="1"/>
  <c r="F704" i="1"/>
  <c r="AJ704" i="1" s="1"/>
  <c r="K714" i="1"/>
  <c r="K713" i="1" s="1"/>
  <c r="K708" i="1" s="1"/>
  <c r="D756" i="1"/>
  <c r="D755" i="1" s="1"/>
  <c r="AJ12" i="1"/>
  <c r="F11" i="1"/>
  <c r="D72" i="1"/>
  <c r="D11" i="1"/>
  <c r="D10" i="1" s="1"/>
  <c r="AJ701" i="1"/>
  <c r="F700" i="1"/>
  <c r="AJ826" i="1"/>
  <c r="O26" i="1"/>
  <c r="AJ200" i="1"/>
  <c r="F199" i="1"/>
  <c r="AJ199" i="1" s="1"/>
  <c r="AJ328" i="1"/>
  <c r="F327" i="1"/>
  <c r="E364" i="1"/>
  <c r="K748" i="1"/>
  <c r="K747" i="1" s="1"/>
  <c r="AJ266" i="1"/>
  <c r="F265" i="1"/>
  <c r="AJ265" i="1" s="1"/>
  <c r="N220" i="1"/>
  <c r="F84" i="1"/>
  <c r="AJ84" i="1" s="1"/>
  <c r="E108" i="1"/>
  <c r="E102" i="1" s="1"/>
  <c r="E101" i="1" s="1"/>
  <c r="E171" i="1"/>
  <c r="O220" i="1"/>
  <c r="D237" i="1"/>
  <c r="N300" i="1"/>
  <c r="E313" i="1"/>
  <c r="F382" i="1"/>
  <c r="AJ382" i="1" s="1"/>
  <c r="AJ383" i="1"/>
  <c r="AJ391" i="1"/>
  <c r="F390" i="1"/>
  <c r="K484" i="1"/>
  <c r="K483" i="1" s="1"/>
  <c r="D683" i="1"/>
  <c r="L756" i="1"/>
  <c r="L755" i="1" s="1"/>
  <c r="AJ286" i="1"/>
  <c r="AJ324" i="1"/>
  <c r="F323" i="1"/>
  <c r="D696" i="1"/>
  <c r="O436" i="1"/>
  <c r="E467" i="1"/>
  <c r="N467" i="1"/>
  <c r="AJ495" i="1"/>
  <c r="F494" i="1"/>
  <c r="D513" i="1"/>
  <c r="D512" i="1" s="1"/>
  <c r="D511" i="1" s="1"/>
  <c r="D672" i="1"/>
  <c r="D671" i="1" s="1"/>
  <c r="N731" i="1"/>
  <c r="N730" i="1" s="1"/>
  <c r="F73" i="1"/>
  <c r="AJ73" i="1" s="1"/>
  <c r="E286" i="1"/>
  <c r="E262" i="1" s="1"/>
  <c r="F467" i="1"/>
  <c r="AJ467" i="1" s="1"/>
  <c r="AJ468" i="1"/>
  <c r="G105" i="1"/>
  <c r="D171" i="1"/>
  <c r="E352" i="1"/>
  <c r="E351" i="1" s="1"/>
  <c r="O467" i="1"/>
  <c r="O513" i="1"/>
  <c r="O512" i="1" s="1"/>
  <c r="O511" i="1" s="1"/>
  <c r="F95" i="1"/>
  <c r="AJ95" i="1" s="1"/>
  <c r="D206" i="1"/>
  <c r="F254" i="1"/>
  <c r="AJ254" i="1" s="1"/>
  <c r="E72" i="1"/>
  <c r="E47" i="1" s="1"/>
  <c r="K286" i="1"/>
  <c r="K262" i="1" s="1"/>
  <c r="AJ319" i="1"/>
  <c r="F318" i="1"/>
  <c r="AJ318" i="1" s="1"/>
  <c r="F342" i="1"/>
  <c r="E538" i="1"/>
  <c r="E537" i="1" s="1"/>
  <c r="AJ685" i="1"/>
  <c r="F684" i="1"/>
  <c r="AJ684" i="1" s="1"/>
  <c r="F748" i="1"/>
  <c r="F747" i="1" s="1"/>
  <c r="N206" i="1"/>
  <c r="E330" i="1"/>
  <c r="E321" i="1" s="1"/>
  <c r="K11" i="1"/>
  <c r="D364" i="1"/>
  <c r="D719" i="1"/>
  <c r="L11" i="1"/>
  <c r="F39" i="1"/>
  <c r="AJ39" i="1" s="1"/>
  <c r="F80" i="1"/>
  <c r="AJ80" i="1" s="1"/>
  <c r="AJ149" i="1"/>
  <c r="F148" i="1"/>
  <c r="E768" i="1"/>
  <c r="E767" i="1" s="1"/>
  <c r="F88" i="1"/>
  <c r="AJ89" i="1"/>
  <c r="F92" i="1"/>
  <c r="AJ92" i="1" s="1"/>
  <c r="AJ243" i="1"/>
  <c r="F241" i="1"/>
  <c r="O286" i="1"/>
  <c r="O262" i="1" s="1"/>
  <c r="F353" i="1"/>
  <c r="D436" i="1"/>
  <c r="L672" i="1"/>
  <c r="L671" i="1" s="1"/>
  <c r="F330" i="1"/>
  <c r="AJ330" i="1" s="1"/>
  <c r="AJ333" i="1"/>
  <c r="G419" i="1"/>
  <c r="G501" i="1"/>
  <c r="F724" i="1"/>
  <c r="AJ724" i="1" s="1"/>
  <c r="K254" i="1"/>
  <c r="F314" i="1"/>
  <c r="K342" i="1"/>
  <c r="K337" i="1" s="1"/>
  <c r="D499" i="1"/>
  <c r="D498" i="1" s="1"/>
  <c r="G642" i="1"/>
  <c r="L143" i="1"/>
  <c r="O206" i="1"/>
  <c r="E236" i="1"/>
  <c r="F300" i="1"/>
  <c r="AJ300" i="1" s="1"/>
  <c r="O300" i="1"/>
  <c r="K330" i="1"/>
  <c r="K321" i="1" s="1"/>
  <c r="F377" i="1"/>
  <c r="N448" i="1"/>
  <c r="L467" i="1"/>
  <c r="F506" i="1"/>
  <c r="F538" i="1"/>
  <c r="F537" i="1" s="1"/>
  <c r="AJ628" i="1"/>
  <c r="O731" i="1"/>
  <c r="O730" i="1" s="1"/>
  <c r="G773" i="1"/>
  <c r="L330" i="1"/>
  <c r="L321" i="1" s="1"/>
  <c r="O448" i="1"/>
  <c r="G489" i="1"/>
  <c r="F513" i="1"/>
  <c r="AJ514" i="1"/>
  <c r="K672" i="1"/>
  <c r="K671" i="1" s="1"/>
  <c r="F710" i="1"/>
  <c r="AJ711" i="1"/>
  <c r="K756" i="1"/>
  <c r="K755" i="1" s="1"/>
  <c r="D731" i="1"/>
  <c r="D730" i="1" s="1"/>
  <c r="F768" i="1"/>
  <c r="F767" i="1" s="1"/>
  <c r="AJ172" i="1"/>
  <c r="E206" i="1"/>
  <c r="L286" i="1"/>
  <c r="L262" i="1" s="1"/>
  <c r="D448" i="1"/>
  <c r="L714" i="1"/>
  <c r="L713" i="1" s="1"/>
  <c r="L708" i="1" s="1"/>
  <c r="F137" i="1"/>
  <c r="AJ138" i="1"/>
  <c r="F206" i="1"/>
  <c r="AJ206" i="1" s="1"/>
  <c r="AJ215" i="1"/>
  <c r="F436" i="1"/>
  <c r="AJ436" i="1" s="1"/>
  <c r="AJ445" i="1"/>
  <c r="E448" i="1"/>
  <c r="F484" i="1"/>
  <c r="AJ485" i="1"/>
  <c r="F731" i="1"/>
  <c r="F730" i="1" s="1"/>
  <c r="D220" i="1"/>
  <c r="N286" i="1"/>
  <c r="N262" i="1" s="1"/>
  <c r="K353" i="1"/>
  <c r="K352" i="1" s="1"/>
  <c r="K351" i="1" s="1"/>
  <c r="F693" i="1"/>
  <c r="H825" i="1"/>
  <c r="I825" i="1"/>
  <c r="K768" i="1"/>
  <c r="K767" i="1" s="1"/>
  <c r="L768" i="1"/>
  <c r="L767" i="1" s="1"/>
  <c r="N768" i="1"/>
  <c r="N767" i="1" s="1"/>
  <c r="O768" i="1"/>
  <c r="O767" i="1" s="1"/>
  <c r="H768" i="1"/>
  <c r="H767" i="1" s="1"/>
  <c r="I768" i="1"/>
  <c r="I767" i="1" s="1"/>
  <c r="H756" i="1"/>
  <c r="H755" i="1" s="1"/>
  <c r="I756" i="1"/>
  <c r="I755" i="1" s="1"/>
  <c r="H748" i="1"/>
  <c r="H747" i="1" s="1"/>
  <c r="I748" i="1"/>
  <c r="I747" i="1" s="1"/>
  <c r="K731" i="1"/>
  <c r="K730" i="1" s="1"/>
  <c r="L731" i="1"/>
  <c r="L730" i="1" s="1"/>
  <c r="H731" i="1"/>
  <c r="H730" i="1" s="1"/>
  <c r="I731" i="1"/>
  <c r="I730" i="1" s="1"/>
  <c r="H719" i="1"/>
  <c r="I719" i="1"/>
  <c r="K719" i="1"/>
  <c r="L719" i="1"/>
  <c r="N719" i="1"/>
  <c r="O719" i="1"/>
  <c r="H714" i="1"/>
  <c r="H713" i="1" s="1"/>
  <c r="H708" i="1" s="1"/>
  <c r="I714" i="1"/>
  <c r="I713" i="1" s="1"/>
  <c r="I708" i="1" s="1"/>
  <c r="N708" i="1"/>
  <c r="H696" i="1"/>
  <c r="I696" i="1"/>
  <c r="N696" i="1"/>
  <c r="K696" i="1"/>
  <c r="O696" i="1"/>
  <c r="L696" i="1"/>
  <c r="N683" i="1"/>
  <c r="O683" i="1"/>
  <c r="L683" i="1"/>
  <c r="I683" i="1"/>
  <c r="K683" i="1"/>
  <c r="H683" i="1"/>
  <c r="H672" i="1"/>
  <c r="H671" i="1" s="1"/>
  <c r="I672" i="1"/>
  <c r="I671" i="1" s="1"/>
  <c r="N513" i="1"/>
  <c r="N512" i="1" s="1"/>
  <c r="N511" i="1" s="1"/>
  <c r="L513" i="1"/>
  <c r="L512" i="1" s="1"/>
  <c r="L511" i="1" s="1"/>
  <c r="K513" i="1"/>
  <c r="K512" i="1" s="1"/>
  <c r="K511" i="1" s="1"/>
  <c r="I513" i="1"/>
  <c r="I512" i="1" s="1"/>
  <c r="I511" i="1" s="1"/>
  <c r="H513" i="1"/>
  <c r="H512" i="1" s="1"/>
  <c r="H511" i="1" s="1"/>
  <c r="H499" i="1"/>
  <c r="H498" i="1" s="1"/>
  <c r="L499" i="1"/>
  <c r="L498" i="1" s="1"/>
  <c r="K499" i="1"/>
  <c r="K498" i="1" s="1"/>
  <c r="I499" i="1"/>
  <c r="I498" i="1" s="1"/>
  <c r="H484" i="1"/>
  <c r="H483" i="1" s="1"/>
  <c r="I484" i="1"/>
  <c r="I483" i="1" s="1"/>
  <c r="K467" i="1"/>
  <c r="I467" i="1"/>
  <c r="H467" i="1"/>
  <c r="L448" i="1"/>
  <c r="F448" i="1"/>
  <c r="AJ448" i="1" s="1"/>
  <c r="K448" i="1"/>
  <c r="H448" i="1"/>
  <c r="I448" i="1"/>
  <c r="H436" i="1"/>
  <c r="I436" i="1"/>
  <c r="N390" i="1"/>
  <c r="N389" i="1" s="1"/>
  <c r="O390" i="1"/>
  <c r="O389" i="1" s="1"/>
  <c r="K390" i="1"/>
  <c r="K389" i="1" s="1"/>
  <c r="L390" i="1"/>
  <c r="L389" i="1" s="1"/>
  <c r="H390" i="1"/>
  <c r="H389" i="1" s="1"/>
  <c r="I390" i="1"/>
  <c r="I389" i="1" s="1"/>
  <c r="H364" i="1"/>
  <c r="I364" i="1"/>
  <c r="K364" i="1"/>
  <c r="L364" i="1"/>
  <c r="N364" i="1"/>
  <c r="O364" i="1"/>
  <c r="O352" i="1"/>
  <c r="O351" i="1" s="1"/>
  <c r="H353" i="1"/>
  <c r="H352" i="1" s="1"/>
  <c r="H351" i="1" s="1"/>
  <c r="I353" i="1"/>
  <c r="I352" i="1" s="1"/>
  <c r="I351" i="1" s="1"/>
  <c r="H342" i="1"/>
  <c r="H337" i="1" s="1"/>
  <c r="I342" i="1"/>
  <c r="I337" i="1" s="1"/>
  <c r="H330" i="1"/>
  <c r="H321" i="1" s="1"/>
  <c r="I330" i="1"/>
  <c r="I321" i="1" s="1"/>
  <c r="O321" i="1"/>
  <c r="K313" i="1"/>
  <c r="I313" i="1"/>
  <c r="N313" i="1"/>
  <c r="H313" i="1"/>
  <c r="L313" i="1"/>
  <c r="O313" i="1"/>
  <c r="K300" i="1"/>
  <c r="L300" i="1"/>
  <c r="H300" i="1"/>
  <c r="I300" i="1"/>
  <c r="H286" i="1"/>
  <c r="H262" i="1" s="1"/>
  <c r="I286" i="1"/>
  <c r="I262" i="1" s="1"/>
  <c r="H254" i="1"/>
  <c r="I254" i="1"/>
  <c r="L236" i="1"/>
  <c r="N236" i="1"/>
  <c r="O236" i="1"/>
  <c r="H237" i="1"/>
  <c r="I237" i="1"/>
  <c r="K220" i="1"/>
  <c r="L220" i="1"/>
  <c r="H220" i="1"/>
  <c r="I220" i="1"/>
  <c r="K206" i="1"/>
  <c r="L206" i="1"/>
  <c r="H206" i="1"/>
  <c r="I206" i="1"/>
  <c r="E142" i="1"/>
  <c r="N171" i="1"/>
  <c r="O171" i="1"/>
  <c r="L171" i="1"/>
  <c r="K171" i="1"/>
  <c r="I171" i="1"/>
  <c r="H171" i="1"/>
  <c r="H160" i="1"/>
  <c r="I160" i="1"/>
  <c r="H143" i="1"/>
  <c r="I143" i="1"/>
  <c r="N108" i="1"/>
  <c r="N102" i="1" s="1"/>
  <c r="N101" i="1" s="1"/>
  <c r="O108" i="1"/>
  <c r="O102" i="1" s="1"/>
  <c r="O101" i="1" s="1"/>
  <c r="K108" i="1"/>
  <c r="K102" i="1" s="1"/>
  <c r="K101" i="1" s="1"/>
  <c r="L108" i="1"/>
  <c r="L102" i="1" s="1"/>
  <c r="L101" i="1" s="1"/>
  <c r="H108" i="1"/>
  <c r="H102" i="1" s="1"/>
  <c r="H101" i="1" s="1"/>
  <c r="I108" i="1"/>
  <c r="I102" i="1" s="1"/>
  <c r="I101" i="1" s="1"/>
  <c r="N72" i="1"/>
  <c r="O72" i="1"/>
  <c r="L72" i="1"/>
  <c r="I72" i="1"/>
  <c r="K72" i="1"/>
  <c r="H72" i="1"/>
  <c r="N49" i="1"/>
  <c r="N48" i="1" s="1"/>
  <c r="L49" i="1"/>
  <c r="L48" i="1" s="1"/>
  <c r="K49" i="1"/>
  <c r="K48" i="1" s="1"/>
  <c r="I49" i="1"/>
  <c r="I48" i="1" s="1"/>
  <c r="F49" i="1"/>
  <c r="H49" i="1"/>
  <c r="H48" i="1" s="1"/>
  <c r="N26" i="1"/>
  <c r="N10" i="1" s="1"/>
  <c r="K26" i="1"/>
  <c r="L26" i="1"/>
  <c r="H26" i="1"/>
  <c r="I26" i="1"/>
  <c r="H11" i="1"/>
  <c r="I11" i="1"/>
  <c r="F720" i="1" l="1"/>
  <c r="I670" i="1"/>
  <c r="D236" i="1"/>
  <c r="O10" i="1"/>
  <c r="N729" i="1"/>
  <c r="L10" i="1"/>
  <c r="K236" i="1"/>
  <c r="E10" i="1"/>
  <c r="E9" i="1" s="1"/>
  <c r="O47" i="1"/>
  <c r="O9" i="1" s="1"/>
  <c r="F825" i="1"/>
  <c r="AJ825" i="1" s="1"/>
  <c r="D729" i="1"/>
  <c r="O142" i="1"/>
  <c r="F729" i="1"/>
  <c r="K10" i="1"/>
  <c r="D336" i="1"/>
  <c r="N219" i="1"/>
  <c r="D219" i="1"/>
  <c r="D142" i="1"/>
  <c r="D141" i="1" s="1"/>
  <c r="D100" i="1" s="1"/>
  <c r="E219" i="1"/>
  <c r="E141" i="1" s="1"/>
  <c r="E100" i="1" s="1"/>
  <c r="K142" i="1"/>
  <c r="D47" i="1"/>
  <c r="D9" i="1" s="1"/>
  <c r="L142" i="1"/>
  <c r="F713" i="1"/>
  <c r="AJ713" i="1" s="1"/>
  <c r="E729" i="1"/>
  <c r="E670" i="1"/>
  <c r="L336" i="1"/>
  <c r="N142" i="1"/>
  <c r="E388" i="1"/>
  <c r="E387" i="1" s="1"/>
  <c r="D670" i="1"/>
  <c r="AJ104" i="1"/>
  <c r="F103" i="1"/>
  <c r="AJ103" i="1" s="1"/>
  <c r="AJ534" i="1"/>
  <c r="AJ672" i="1"/>
  <c r="H336" i="1"/>
  <c r="F370" i="1"/>
  <c r="AJ370" i="1" s="1"/>
  <c r="D388" i="1"/>
  <c r="D387" i="1" s="1"/>
  <c r="E336" i="1"/>
  <c r="O336" i="1"/>
  <c r="F48" i="1"/>
  <c r="AJ49" i="1"/>
  <c r="O219" i="1"/>
  <c r="L388" i="1"/>
  <c r="L387" i="1" s="1"/>
  <c r="AJ720" i="1"/>
  <c r="F719" i="1"/>
  <c r="AJ719" i="1" s="1"/>
  <c r="K388" i="1"/>
  <c r="K387" i="1" s="1"/>
  <c r="F683" i="1"/>
  <c r="AJ683" i="1" s="1"/>
  <c r="AJ693" i="1"/>
  <c r="AJ148" i="1"/>
  <c r="F143" i="1"/>
  <c r="AJ494" i="1"/>
  <c r="F493" i="1"/>
  <c r="AJ493" i="1" s="1"/>
  <c r="O388" i="1"/>
  <c r="O387" i="1" s="1"/>
  <c r="F499" i="1"/>
  <c r="AJ506" i="1"/>
  <c r="F389" i="1"/>
  <c r="AJ390" i="1"/>
  <c r="F512" i="1"/>
  <c r="AJ513" i="1"/>
  <c r="O729" i="1"/>
  <c r="AJ323" i="1"/>
  <c r="F322" i="1"/>
  <c r="F135" i="1"/>
  <c r="AJ137" i="1"/>
  <c r="F337" i="1"/>
  <c r="AJ342" i="1"/>
  <c r="F352" i="1"/>
  <c r="AJ353" i="1"/>
  <c r="AJ314" i="1"/>
  <c r="F313" i="1"/>
  <c r="AJ313" i="1" s="1"/>
  <c r="AJ377" i="1"/>
  <c r="F376" i="1"/>
  <c r="AJ376" i="1" s="1"/>
  <c r="K336" i="1"/>
  <c r="H236" i="1"/>
  <c r="H219" i="1" s="1"/>
  <c r="F171" i="1"/>
  <c r="AJ171" i="1" s="1"/>
  <c r="F10" i="1"/>
  <c r="AJ10" i="1" s="1"/>
  <c r="AJ11" i="1"/>
  <c r="N336" i="1"/>
  <c r="F709" i="1"/>
  <c r="AJ710" i="1"/>
  <c r="N388" i="1"/>
  <c r="N387" i="1" s="1"/>
  <c r="N670" i="1"/>
  <c r="AJ700" i="1"/>
  <c r="F696" i="1"/>
  <c r="AJ696" i="1" s="1"/>
  <c r="AJ241" i="1"/>
  <c r="F237" i="1"/>
  <c r="F483" i="1"/>
  <c r="AJ483" i="1" s="1"/>
  <c r="AJ484" i="1"/>
  <c r="F72" i="1"/>
  <c r="AJ72" i="1" s="1"/>
  <c r="AJ88" i="1"/>
  <c r="F262" i="1"/>
  <c r="AJ262" i="1" s="1"/>
  <c r="AJ327" i="1"/>
  <c r="F326" i="1"/>
  <c r="AJ326" i="1" s="1"/>
  <c r="K729" i="1"/>
  <c r="L729" i="1"/>
  <c r="H729" i="1"/>
  <c r="I729" i="1"/>
  <c r="K670" i="1"/>
  <c r="L670" i="1"/>
  <c r="O670" i="1"/>
  <c r="H670" i="1"/>
  <c r="I388" i="1"/>
  <c r="I387" i="1" s="1"/>
  <c r="H388" i="1"/>
  <c r="H387" i="1" s="1"/>
  <c r="I336" i="1"/>
  <c r="K219" i="1"/>
  <c r="K141" i="1" s="1"/>
  <c r="K100" i="1" s="1"/>
  <c r="I236" i="1"/>
  <c r="I219" i="1" s="1"/>
  <c r="L219" i="1"/>
  <c r="L141" i="1" s="1"/>
  <c r="L100" i="1" s="1"/>
  <c r="H142" i="1"/>
  <c r="I142" i="1"/>
  <c r="I47" i="1"/>
  <c r="L47" i="1"/>
  <c r="N47" i="1"/>
  <c r="N9" i="1" s="1"/>
  <c r="K47" i="1"/>
  <c r="H47" i="1"/>
  <c r="I10" i="1"/>
  <c r="H10" i="1"/>
  <c r="L9" i="1" l="1"/>
  <c r="K335" i="1"/>
  <c r="N141" i="1"/>
  <c r="N100" i="1" s="1"/>
  <c r="D335" i="1"/>
  <c r="D8" i="1" s="1"/>
  <c r="K9" i="1"/>
  <c r="O141" i="1"/>
  <c r="O100" i="1" s="1"/>
  <c r="E335" i="1"/>
  <c r="E8" i="1" s="1"/>
  <c r="F364" i="1"/>
  <c r="AJ364" i="1" s="1"/>
  <c r="N335" i="1"/>
  <c r="N8" i="1" s="1"/>
  <c r="L335" i="1"/>
  <c r="L8" i="1" s="1"/>
  <c r="H141" i="1"/>
  <c r="H100" i="1" s="1"/>
  <c r="F511" i="1"/>
  <c r="AJ511" i="1" s="1"/>
  <c r="AJ512" i="1"/>
  <c r="AJ389" i="1"/>
  <c r="F388" i="1"/>
  <c r="F351" i="1"/>
  <c r="AJ351" i="1" s="1"/>
  <c r="AJ352" i="1"/>
  <c r="AJ322" i="1"/>
  <c r="F321" i="1"/>
  <c r="AJ321" i="1" s="1"/>
  <c r="AJ143" i="1"/>
  <c r="F142" i="1"/>
  <c r="F670" i="1"/>
  <c r="AJ670" i="1" s="1"/>
  <c r="AJ337" i="1"/>
  <c r="H335" i="1"/>
  <c r="F708" i="1"/>
  <c r="AJ708" i="1" s="1"/>
  <c r="AJ709" i="1"/>
  <c r="O335" i="1"/>
  <c r="F498" i="1"/>
  <c r="AJ498" i="1" s="1"/>
  <c r="AJ499" i="1"/>
  <c r="AJ237" i="1"/>
  <c r="F236" i="1"/>
  <c r="F134" i="1"/>
  <c r="AJ135" i="1"/>
  <c r="F47" i="1"/>
  <c r="AJ48" i="1"/>
  <c r="I335" i="1"/>
  <c r="I141" i="1"/>
  <c r="I100" i="1" s="1"/>
  <c r="I9" i="1"/>
  <c r="H9" i="1"/>
  <c r="K8" i="1" l="1"/>
  <c r="O8" i="1"/>
  <c r="H8" i="1"/>
  <c r="AJ134" i="1"/>
  <c r="F102" i="1"/>
  <c r="AJ236" i="1"/>
  <c r="F219" i="1"/>
  <c r="AJ219" i="1" s="1"/>
  <c r="F9" i="1"/>
  <c r="AJ47" i="1"/>
  <c r="AJ142" i="1"/>
  <c r="F141" i="1"/>
  <c r="F387" i="1"/>
  <c r="AJ387" i="1" s="1"/>
  <c r="AJ388" i="1"/>
  <c r="F336" i="1"/>
  <c r="I8" i="1"/>
  <c r="AJ336" i="1" l="1"/>
  <c r="F335" i="1"/>
  <c r="AJ9" i="1"/>
  <c r="F101" i="1"/>
  <c r="AJ101" i="1" s="1"/>
  <c r="AJ102" i="1"/>
  <c r="AJ141" i="1"/>
  <c r="C319" i="1"/>
  <c r="G319" i="1" s="1"/>
  <c r="C306" i="1"/>
  <c r="G306" i="1" s="1"/>
  <c r="C301" i="1"/>
  <c r="G301" i="1" s="1"/>
  <c r="C215" i="1"/>
  <c r="G215" i="1" s="1"/>
  <c r="C209" i="1"/>
  <c r="G209" i="1" s="1"/>
  <c r="C200" i="1"/>
  <c r="G200" i="1" s="1"/>
  <c r="C193" i="1"/>
  <c r="G193" i="1" s="1"/>
  <c r="C188" i="1"/>
  <c r="G188" i="1" s="1"/>
  <c r="C180" i="1"/>
  <c r="G180" i="1" s="1"/>
  <c r="C157" i="1"/>
  <c r="G157" i="1" s="1"/>
  <c r="C144" i="1"/>
  <c r="G144" i="1" s="1"/>
  <c r="C132" i="1"/>
  <c r="G132" i="1" s="1"/>
  <c r="C129" i="1"/>
  <c r="G129" i="1" s="1"/>
  <c r="C104" i="1"/>
  <c r="G104" i="1" s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W793" i="1"/>
  <c r="Z792" i="1"/>
  <c r="Z791" i="1"/>
  <c r="W790" i="1"/>
  <c r="Z789" i="1"/>
  <c r="Z788" i="1"/>
  <c r="Z787" i="1"/>
  <c r="W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W773" i="1"/>
  <c r="Z772" i="1"/>
  <c r="Z771" i="1"/>
  <c r="Z770" i="1"/>
  <c r="W769" i="1"/>
  <c r="Z766" i="1"/>
  <c r="Z765" i="1"/>
  <c r="W764" i="1"/>
  <c r="Z763" i="1"/>
  <c r="Z762" i="1"/>
  <c r="Z761" i="1"/>
  <c r="W760" i="1"/>
  <c r="AJ760" i="1" s="1"/>
  <c r="Z759" i="1"/>
  <c r="Z758" i="1"/>
  <c r="W757" i="1"/>
  <c r="Z754" i="1"/>
  <c r="W753" i="1"/>
  <c r="Z752" i="1"/>
  <c r="Z751" i="1"/>
  <c r="Z750" i="1"/>
  <c r="W749" i="1"/>
  <c r="Z746" i="1"/>
  <c r="Z745" i="1"/>
  <c r="W744" i="1"/>
  <c r="Z743" i="1"/>
  <c r="Z742" i="1"/>
  <c r="Z741" i="1"/>
  <c r="W740" i="1"/>
  <c r="Z739" i="1"/>
  <c r="W738" i="1"/>
  <c r="W737" i="1"/>
  <c r="W736" i="1" s="1"/>
  <c r="AJ736" i="1" s="1"/>
  <c r="Z735" i="1"/>
  <c r="Z734" i="1"/>
  <c r="Z733" i="1"/>
  <c r="W732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W642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W538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AC231" i="1" s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F100" i="1" l="1"/>
  <c r="AJ100" i="1" s="1"/>
  <c r="Z749" i="1"/>
  <c r="AJ749" i="1"/>
  <c r="Z764" i="1"/>
  <c r="AJ764" i="1"/>
  <c r="Z790" i="1"/>
  <c r="AJ790" i="1"/>
  <c r="Z738" i="1"/>
  <c r="AJ738" i="1"/>
  <c r="Z538" i="1"/>
  <c r="AJ538" i="1"/>
  <c r="Z753" i="1"/>
  <c r="AJ753" i="1"/>
  <c r="Z740" i="1"/>
  <c r="AJ740" i="1"/>
  <c r="Z757" i="1"/>
  <c r="AJ757" i="1"/>
  <c r="Z642" i="1"/>
  <c r="AJ642" i="1"/>
  <c r="Z773" i="1"/>
  <c r="AJ773" i="1"/>
  <c r="Z793" i="1"/>
  <c r="AJ793" i="1"/>
  <c r="F8" i="1"/>
  <c r="Z744" i="1"/>
  <c r="AJ744" i="1"/>
  <c r="Z786" i="1"/>
  <c r="AJ786" i="1"/>
  <c r="Z769" i="1"/>
  <c r="AJ769" i="1"/>
  <c r="Z732" i="1"/>
  <c r="AJ732" i="1"/>
  <c r="W641" i="1"/>
  <c r="W768" i="1"/>
  <c r="W537" i="1"/>
  <c r="W748" i="1"/>
  <c r="AJ748" i="1" s="1"/>
  <c r="W756" i="1"/>
  <c r="Z760" i="1"/>
  <c r="Z736" i="1"/>
  <c r="W731" i="1"/>
  <c r="AJ731" i="1" s="1"/>
  <c r="Z737" i="1"/>
  <c r="C50" i="3"/>
  <c r="Z756" i="1" l="1"/>
  <c r="AJ756" i="1"/>
  <c r="Z537" i="1"/>
  <c r="AJ537" i="1"/>
  <c r="W767" i="1"/>
  <c r="AJ768" i="1"/>
  <c r="Z641" i="1"/>
  <c r="AJ641" i="1"/>
  <c r="W755" i="1"/>
  <c r="Z768" i="1"/>
  <c r="Z748" i="1"/>
  <c r="W747" i="1"/>
  <c r="Z731" i="1"/>
  <c r="W730" i="1"/>
  <c r="AJ730" i="1" s="1"/>
  <c r="C52" i="3"/>
  <c r="Z747" i="1" l="1"/>
  <c r="AJ747" i="1"/>
  <c r="Z755" i="1"/>
  <c r="AJ755" i="1"/>
  <c r="Z767" i="1"/>
  <c r="AJ767" i="1"/>
  <c r="W729" i="1"/>
  <c r="AJ729" i="1" s="1"/>
  <c r="Z730" i="1"/>
  <c r="F219" i="3"/>
  <c r="F218" i="3"/>
  <c r="F217" i="3"/>
  <c r="F216" i="3"/>
  <c r="F215" i="3"/>
  <c r="F214" i="3"/>
  <c r="F213" i="3"/>
  <c r="F212" i="3"/>
  <c r="F211" i="3"/>
  <c r="C118" i="3"/>
  <c r="K128" i="3"/>
  <c r="C127" i="3"/>
  <c r="K127" i="3" l="1"/>
  <c r="Z729" i="1"/>
  <c r="W335" i="1"/>
  <c r="AJ335" i="1" s="1"/>
  <c r="G284" i="3" l="1"/>
  <c r="Z335" i="1"/>
  <c r="W8" i="1"/>
  <c r="Z8" i="1" l="1"/>
  <c r="AJ8" i="1"/>
  <c r="K876" i="1" l="1"/>
  <c r="H876" i="1"/>
  <c r="N875" i="1"/>
  <c r="K875" i="1"/>
  <c r="H875" i="1"/>
  <c r="F875" i="1"/>
  <c r="E875" i="1"/>
  <c r="H863" i="1"/>
  <c r="R14" i="1" l="1"/>
  <c r="C875" i="1"/>
  <c r="C196" i="1"/>
  <c r="G196" i="1" s="1"/>
  <c r="D253" i="3" l="1"/>
  <c r="D252" i="3" s="1"/>
  <c r="I251" i="3" l="1"/>
  <c r="H251" i="3"/>
  <c r="D290" i="3"/>
  <c r="I243" i="3" l="1"/>
  <c r="H243" i="3" l="1"/>
  <c r="H242" i="3"/>
  <c r="I242" i="3"/>
  <c r="F863" i="1" l="1"/>
  <c r="D876" i="1"/>
  <c r="C736" i="1"/>
  <c r="G736" i="1" s="1"/>
  <c r="J219" i="3"/>
  <c r="J218" i="3"/>
  <c r="J217" i="3"/>
  <c r="J216" i="3"/>
  <c r="J215" i="3"/>
  <c r="J214" i="3"/>
  <c r="J213" i="3"/>
  <c r="E144" i="3"/>
  <c r="F144" i="3" l="1"/>
  <c r="C354" i="1" l="1"/>
  <c r="G354" i="1" s="1"/>
  <c r="C403" i="1"/>
  <c r="G403" i="1" s="1"/>
  <c r="C226" i="1"/>
  <c r="G226" i="1" s="1"/>
  <c r="C50" i="1"/>
  <c r="G50" i="1" s="1"/>
  <c r="C54" i="1"/>
  <c r="G54" i="1" s="1"/>
  <c r="C57" i="1"/>
  <c r="G57" i="1" s="1"/>
  <c r="C59" i="1"/>
  <c r="G59" i="1" s="1"/>
  <c r="C61" i="1"/>
  <c r="G61" i="1" s="1"/>
  <c r="C63" i="1"/>
  <c r="G63" i="1" s="1"/>
  <c r="C65" i="1"/>
  <c r="G65" i="1" s="1"/>
  <c r="C68" i="1"/>
  <c r="G68" i="1" s="1"/>
  <c r="C74" i="1"/>
  <c r="G74" i="1" s="1"/>
  <c r="C77" i="1"/>
  <c r="G77" i="1" s="1"/>
  <c r="C81" i="1"/>
  <c r="G81" i="1" s="1"/>
  <c r="C85" i="1"/>
  <c r="G85" i="1" s="1"/>
  <c r="C89" i="1"/>
  <c r="G89" i="1" s="1"/>
  <c r="C40" i="1"/>
  <c r="G40" i="1" s="1"/>
  <c r="C37" i="1"/>
  <c r="G37" i="1" s="1"/>
  <c r="C35" i="1"/>
  <c r="G35" i="1" s="1"/>
  <c r="C33" i="1"/>
  <c r="G33" i="1" s="1"/>
  <c r="C31" i="1"/>
  <c r="G31" i="1" s="1"/>
  <c r="C29" i="1"/>
  <c r="G29" i="1" s="1"/>
  <c r="C27" i="1"/>
  <c r="G27" i="1" s="1"/>
  <c r="C23" i="1"/>
  <c r="G23" i="1" s="1"/>
  <c r="C12" i="1"/>
  <c r="G12" i="1" s="1"/>
  <c r="C711" i="1"/>
  <c r="G711" i="1" s="1"/>
  <c r="C84" i="1" l="1"/>
  <c r="G84" i="1" s="1"/>
  <c r="C39" i="1"/>
  <c r="G39" i="1" s="1"/>
  <c r="C80" i="1"/>
  <c r="G80" i="1" s="1"/>
  <c r="C73" i="1"/>
  <c r="G73" i="1" s="1"/>
  <c r="C49" i="1"/>
  <c r="G49" i="1" s="1"/>
  <c r="C88" i="1"/>
  <c r="G88" i="1" s="1"/>
  <c r="C207" i="1"/>
  <c r="G207" i="1" s="1"/>
  <c r="C48" i="1" l="1"/>
  <c r="G48" i="1" s="1"/>
  <c r="C293" i="1"/>
  <c r="G293" i="1" s="1"/>
  <c r="C266" i="1"/>
  <c r="G266" i="1" s="1"/>
  <c r="C259" i="1"/>
  <c r="G259" i="1" s="1"/>
  <c r="C243" i="1"/>
  <c r="G243" i="1" s="1"/>
  <c r="C229" i="1"/>
  <c r="G229" i="1" s="1"/>
  <c r="C221" i="1"/>
  <c r="G221" i="1" s="1"/>
  <c r="C182" i="1"/>
  <c r="G182" i="1" s="1"/>
  <c r="C172" i="1"/>
  <c r="G172" i="1" s="1"/>
  <c r="C165" i="1"/>
  <c r="G165" i="1" s="1"/>
  <c r="C120" i="1"/>
  <c r="G120" i="1" s="1"/>
  <c r="C113" i="1"/>
  <c r="G113" i="1" s="1"/>
  <c r="C241" i="1" l="1"/>
  <c r="G241" i="1" s="1"/>
  <c r="C199" i="1"/>
  <c r="G199" i="1" s="1"/>
  <c r="C318" i="1"/>
  <c r="G318" i="1" s="1"/>
  <c r="C265" i="1"/>
  <c r="G265" i="1" s="1"/>
  <c r="C171" i="1" l="1"/>
  <c r="G171" i="1" s="1"/>
  <c r="G285" i="3" l="1"/>
  <c r="G251" i="3" l="1"/>
  <c r="P13" i="1" l="1"/>
  <c r="M13" i="1"/>
  <c r="C710" i="1"/>
  <c r="G710" i="1" s="1"/>
  <c r="H936" i="1"/>
  <c r="L936" i="1"/>
  <c r="F936" i="1"/>
  <c r="E936" i="1"/>
  <c r="C701" i="1"/>
  <c r="G701" i="1" s="1"/>
  <c r="C847" i="1"/>
  <c r="G847" i="1" s="1"/>
  <c r="C844" i="1"/>
  <c r="G844" i="1" s="1"/>
  <c r="C841" i="1"/>
  <c r="G841" i="1" s="1"/>
  <c r="C838" i="1"/>
  <c r="G838" i="1" s="1"/>
  <c r="C834" i="1"/>
  <c r="G834" i="1" s="1"/>
  <c r="C830" i="1"/>
  <c r="G830" i="1" s="1"/>
  <c r="C827" i="1"/>
  <c r="G827" i="1" s="1"/>
  <c r="C822" i="1"/>
  <c r="G822" i="1" s="1"/>
  <c r="C815" i="1"/>
  <c r="G815" i="1" s="1"/>
  <c r="C811" i="1"/>
  <c r="G811" i="1" s="1"/>
  <c r="C807" i="1"/>
  <c r="G807" i="1" s="1"/>
  <c r="C803" i="1"/>
  <c r="G803" i="1" s="1"/>
  <c r="C801" i="1"/>
  <c r="G801" i="1" s="1"/>
  <c r="C797" i="1"/>
  <c r="G797" i="1" s="1"/>
  <c r="C793" i="1"/>
  <c r="G793" i="1" s="1"/>
  <c r="C790" i="1"/>
  <c r="G790" i="1" s="1"/>
  <c r="C786" i="1"/>
  <c r="G786" i="1" s="1"/>
  <c r="C783" i="1"/>
  <c r="G783" i="1" s="1"/>
  <c r="C779" i="1"/>
  <c r="G779" i="1" s="1"/>
  <c r="C776" i="1"/>
  <c r="G776" i="1" s="1"/>
  <c r="C769" i="1"/>
  <c r="G769" i="1" s="1"/>
  <c r="C764" i="1"/>
  <c r="G764" i="1" s="1"/>
  <c r="C760" i="1"/>
  <c r="G760" i="1" s="1"/>
  <c r="C757" i="1"/>
  <c r="G757" i="1" s="1"/>
  <c r="C753" i="1"/>
  <c r="G753" i="1" s="1"/>
  <c r="C749" i="1"/>
  <c r="G749" i="1" s="1"/>
  <c r="C744" i="1"/>
  <c r="G744" i="1" s="1"/>
  <c r="C740" i="1"/>
  <c r="G740" i="1" s="1"/>
  <c r="C738" i="1"/>
  <c r="G738" i="1" s="1"/>
  <c r="C732" i="1"/>
  <c r="G732" i="1" s="1"/>
  <c r="C725" i="1"/>
  <c r="G725" i="1" s="1"/>
  <c r="C722" i="1"/>
  <c r="G722" i="1" s="1"/>
  <c r="C717" i="1"/>
  <c r="G717" i="1" s="1"/>
  <c r="C715" i="1"/>
  <c r="G715" i="1" s="1"/>
  <c r="C705" i="1"/>
  <c r="G705" i="1" s="1"/>
  <c r="C698" i="1"/>
  <c r="G698" i="1" s="1"/>
  <c r="C694" i="1"/>
  <c r="G694" i="1" s="1"/>
  <c r="C690" i="1"/>
  <c r="G690" i="1" s="1"/>
  <c r="C685" i="1"/>
  <c r="G685" i="1" s="1"/>
  <c r="C680" i="1"/>
  <c r="G680" i="1" s="1"/>
  <c r="C673" i="1"/>
  <c r="G673" i="1" s="1"/>
  <c r="H931" i="1"/>
  <c r="K931" i="1"/>
  <c r="F931" i="1"/>
  <c r="E931" i="1"/>
  <c r="C843" i="1" l="1"/>
  <c r="G843" i="1" s="1"/>
  <c r="C709" i="1"/>
  <c r="G709" i="1" s="1"/>
  <c r="C684" i="1"/>
  <c r="G684" i="1" s="1"/>
  <c r="C689" i="1"/>
  <c r="G689" i="1" s="1"/>
  <c r="C697" i="1"/>
  <c r="G697" i="1" s="1"/>
  <c r="C704" i="1"/>
  <c r="G704" i="1" s="1"/>
  <c r="C721" i="1"/>
  <c r="G721" i="1" s="1"/>
  <c r="C821" i="1"/>
  <c r="G821" i="1" s="1"/>
  <c r="C731" i="1"/>
  <c r="G731" i="1" s="1"/>
  <c r="N931" i="1"/>
  <c r="N936" i="1"/>
  <c r="E930" i="1"/>
  <c r="F930" i="1"/>
  <c r="E929" i="1"/>
  <c r="F929" i="1"/>
  <c r="Q13" i="1"/>
  <c r="K924" i="1"/>
  <c r="H924" i="1"/>
  <c r="I936" i="1"/>
  <c r="K936" i="1"/>
  <c r="C700" i="1"/>
  <c r="G700" i="1" s="1"/>
  <c r="D936" i="1"/>
  <c r="C693" i="1"/>
  <c r="G693" i="1" s="1"/>
  <c r="C837" i="1"/>
  <c r="G837" i="1" s="1"/>
  <c r="C724" i="1"/>
  <c r="G724" i="1" s="1"/>
  <c r="J13" i="1"/>
  <c r="C748" i="1"/>
  <c r="G748" i="1" s="1"/>
  <c r="H928" i="1"/>
  <c r="H934" i="1"/>
  <c r="H930" i="1"/>
  <c r="C672" i="1"/>
  <c r="G672" i="1" s="1"/>
  <c r="H929" i="1"/>
  <c r="L934" i="1"/>
  <c r="F928" i="1"/>
  <c r="D934" i="1"/>
  <c r="C826" i="1"/>
  <c r="G826" i="1" s="1"/>
  <c r="F934" i="1"/>
  <c r="E934" i="1"/>
  <c r="C768" i="1"/>
  <c r="G768" i="1" s="1"/>
  <c r="C756" i="1"/>
  <c r="G756" i="1" s="1"/>
  <c r="C714" i="1"/>
  <c r="G714" i="1" s="1"/>
  <c r="E928" i="1"/>
  <c r="G243" i="3" l="1"/>
  <c r="C720" i="1"/>
  <c r="G720" i="1" s="1"/>
  <c r="C820" i="1"/>
  <c r="G820" i="1" s="1"/>
  <c r="F935" i="1"/>
  <c r="E935" i="1"/>
  <c r="N934" i="1"/>
  <c r="F932" i="1"/>
  <c r="N930" i="1"/>
  <c r="N929" i="1"/>
  <c r="N928" i="1"/>
  <c r="E927" i="1"/>
  <c r="F927" i="1"/>
  <c r="F926" i="1"/>
  <c r="N924" i="1"/>
  <c r="H933" i="1"/>
  <c r="E933" i="1"/>
  <c r="N933" i="1"/>
  <c r="L933" i="1"/>
  <c r="F933" i="1"/>
  <c r="H926" i="1"/>
  <c r="I934" i="1"/>
  <c r="K934" i="1"/>
  <c r="C683" i="1"/>
  <c r="G683" i="1" s="1"/>
  <c r="C696" i="1"/>
  <c r="G696" i="1" s="1"/>
  <c r="C747" i="1"/>
  <c r="G747" i="1" s="1"/>
  <c r="C730" i="1"/>
  <c r="G730" i="1" s="1"/>
  <c r="C671" i="1"/>
  <c r="G671" i="1" s="1"/>
  <c r="C755" i="1"/>
  <c r="G755" i="1" s="1"/>
  <c r="C836" i="1"/>
  <c r="G836" i="1" s="1"/>
  <c r="C767" i="1"/>
  <c r="G767" i="1" s="1"/>
  <c r="K921" i="1"/>
  <c r="H935" i="1"/>
  <c r="H922" i="1"/>
  <c r="L932" i="1"/>
  <c r="H932" i="1"/>
  <c r="L937" i="1"/>
  <c r="H921" i="1"/>
  <c r="H937" i="1"/>
  <c r="L935" i="1"/>
  <c r="E932" i="1"/>
  <c r="C713" i="1"/>
  <c r="G713" i="1" s="1"/>
  <c r="H927" i="1"/>
  <c r="D932" i="1" l="1"/>
  <c r="G242" i="3"/>
  <c r="C719" i="1"/>
  <c r="G719" i="1" s="1"/>
  <c r="C819" i="1"/>
  <c r="G819" i="1" s="1"/>
  <c r="C825" i="1"/>
  <c r="G825" i="1" s="1"/>
  <c r="N937" i="1"/>
  <c r="F937" i="1"/>
  <c r="F925" i="1" s="1"/>
  <c r="E937" i="1"/>
  <c r="N935" i="1"/>
  <c r="N932" i="1"/>
  <c r="N927" i="1"/>
  <c r="N926" i="1"/>
  <c r="N922" i="1"/>
  <c r="D933" i="1"/>
  <c r="E926" i="1"/>
  <c r="K937" i="1"/>
  <c r="I937" i="1"/>
  <c r="K930" i="1"/>
  <c r="H925" i="1"/>
  <c r="K928" i="1"/>
  <c r="C670" i="1"/>
  <c r="G670" i="1" s="1"/>
  <c r="C708" i="1"/>
  <c r="G708" i="1" s="1"/>
  <c r="C729" i="1"/>
  <c r="G729" i="1" s="1"/>
  <c r="D937" i="1"/>
  <c r="N925" i="1" l="1"/>
  <c r="C934" i="1"/>
  <c r="C936" i="1"/>
  <c r="K923" i="1"/>
  <c r="C935" i="1"/>
  <c r="C937" i="1"/>
  <c r="E925" i="1"/>
  <c r="K932" i="1"/>
  <c r="I932" i="1"/>
  <c r="K927" i="1"/>
  <c r="K933" i="1"/>
  <c r="I933" i="1"/>
  <c r="K922" i="1"/>
  <c r="C933" i="1"/>
  <c r="G934" i="1"/>
  <c r="C932" i="1"/>
  <c r="G936" i="1"/>
  <c r="I935" i="1"/>
  <c r="K935" i="1"/>
  <c r="K929" i="1"/>
  <c r="K926" i="1"/>
  <c r="D935" i="1" l="1"/>
  <c r="K925" i="1"/>
  <c r="J936" i="1"/>
  <c r="O936" i="1"/>
  <c r="M936" i="1"/>
  <c r="G932" i="1"/>
  <c r="G937" i="1"/>
  <c r="O934" i="1"/>
  <c r="J934" i="1"/>
  <c r="M934" i="1"/>
  <c r="G933" i="1"/>
  <c r="G935" i="1" l="1"/>
  <c r="M935" i="1" s="1"/>
  <c r="N923" i="1"/>
  <c r="J933" i="1"/>
  <c r="O933" i="1"/>
  <c r="J932" i="1"/>
  <c r="M932" i="1"/>
  <c r="O932" i="1"/>
  <c r="J937" i="1"/>
  <c r="O937" i="1"/>
  <c r="M937" i="1"/>
  <c r="M933" i="1"/>
  <c r="O935" i="1" l="1"/>
  <c r="J935" i="1"/>
  <c r="O893" i="1"/>
  <c r="O892" i="1"/>
  <c r="O891" i="1"/>
  <c r="H923" i="1" l="1"/>
  <c r="O902" i="1"/>
  <c r="N902" i="1"/>
  <c r="O900" i="1"/>
  <c r="N900" i="1"/>
  <c r="O899" i="1"/>
  <c r="N899" i="1"/>
  <c r="O898" i="1"/>
  <c r="N898" i="1"/>
  <c r="O897" i="1"/>
  <c r="N897" i="1"/>
  <c r="O896" i="1"/>
  <c r="N896" i="1"/>
  <c r="L902" i="1"/>
  <c r="K902" i="1"/>
  <c r="L900" i="1"/>
  <c r="K900" i="1"/>
  <c r="L899" i="1"/>
  <c r="K899" i="1"/>
  <c r="L898" i="1"/>
  <c r="K898" i="1"/>
  <c r="L897" i="1"/>
  <c r="K897" i="1"/>
  <c r="L896" i="1"/>
  <c r="K896" i="1"/>
  <c r="I902" i="1"/>
  <c r="H902" i="1"/>
  <c r="I900" i="1"/>
  <c r="H900" i="1"/>
  <c r="I899" i="1"/>
  <c r="H899" i="1"/>
  <c r="I898" i="1"/>
  <c r="H898" i="1"/>
  <c r="I897" i="1"/>
  <c r="H897" i="1"/>
  <c r="I896" i="1"/>
  <c r="H896" i="1"/>
  <c r="F902" i="1"/>
  <c r="E902" i="1"/>
  <c r="D902" i="1"/>
  <c r="F900" i="1"/>
  <c r="E900" i="1"/>
  <c r="D900" i="1"/>
  <c r="F899" i="1"/>
  <c r="E899" i="1"/>
  <c r="D899" i="1"/>
  <c r="F898" i="1"/>
  <c r="E898" i="1"/>
  <c r="D898" i="1"/>
  <c r="F897" i="1"/>
  <c r="E897" i="1"/>
  <c r="D897" i="1"/>
  <c r="F896" i="1"/>
  <c r="E896" i="1"/>
  <c r="D896" i="1"/>
  <c r="C902" i="1"/>
  <c r="C900" i="1"/>
  <c r="C899" i="1"/>
  <c r="C898" i="1"/>
  <c r="C897" i="1"/>
  <c r="C896" i="1"/>
  <c r="O894" i="1"/>
  <c r="O890" i="1" s="1"/>
  <c r="N894" i="1"/>
  <c r="N893" i="1"/>
  <c r="N892" i="1"/>
  <c r="N891" i="1"/>
  <c r="L894" i="1"/>
  <c r="K894" i="1"/>
  <c r="L893" i="1"/>
  <c r="K893" i="1"/>
  <c r="L892" i="1"/>
  <c r="K892" i="1"/>
  <c r="L891" i="1"/>
  <c r="K891" i="1"/>
  <c r="I894" i="1"/>
  <c r="H894" i="1"/>
  <c r="I893" i="1"/>
  <c r="H893" i="1"/>
  <c r="I892" i="1"/>
  <c r="H892" i="1"/>
  <c r="I891" i="1"/>
  <c r="H891" i="1"/>
  <c r="F894" i="1"/>
  <c r="E894" i="1"/>
  <c r="D894" i="1"/>
  <c r="F893" i="1"/>
  <c r="E893" i="1"/>
  <c r="D893" i="1"/>
  <c r="F892" i="1"/>
  <c r="E892" i="1"/>
  <c r="D892" i="1"/>
  <c r="F891" i="1"/>
  <c r="E891" i="1"/>
  <c r="D891" i="1"/>
  <c r="O889" i="1"/>
  <c r="N889" i="1"/>
  <c r="O888" i="1"/>
  <c r="N888" i="1"/>
  <c r="O887" i="1"/>
  <c r="N887" i="1"/>
  <c r="L889" i="1"/>
  <c r="K889" i="1"/>
  <c r="L888" i="1"/>
  <c r="K888" i="1"/>
  <c r="L887" i="1"/>
  <c r="K887" i="1"/>
  <c r="I889" i="1"/>
  <c r="H889" i="1"/>
  <c r="I888" i="1"/>
  <c r="H888" i="1"/>
  <c r="I887" i="1"/>
  <c r="H887" i="1"/>
  <c r="F889" i="1"/>
  <c r="E889" i="1"/>
  <c r="D889" i="1"/>
  <c r="F888" i="1"/>
  <c r="E888" i="1"/>
  <c r="D888" i="1"/>
  <c r="F887" i="1"/>
  <c r="E887" i="1"/>
  <c r="D887" i="1"/>
  <c r="O885" i="1"/>
  <c r="N885" i="1"/>
  <c r="O884" i="1"/>
  <c r="N884" i="1"/>
  <c r="O883" i="1"/>
  <c r="N883" i="1"/>
  <c r="L885" i="1"/>
  <c r="K885" i="1"/>
  <c r="L884" i="1"/>
  <c r="K884" i="1"/>
  <c r="L883" i="1"/>
  <c r="K883" i="1"/>
  <c r="I885" i="1"/>
  <c r="H885" i="1"/>
  <c r="I884" i="1"/>
  <c r="H884" i="1"/>
  <c r="I883" i="1"/>
  <c r="H883" i="1"/>
  <c r="F885" i="1"/>
  <c r="E885" i="1"/>
  <c r="D885" i="1"/>
  <c r="F884" i="1"/>
  <c r="E884" i="1"/>
  <c r="D884" i="1"/>
  <c r="F883" i="1"/>
  <c r="E883" i="1"/>
  <c r="D883" i="1"/>
  <c r="F881" i="1"/>
  <c r="E881" i="1"/>
  <c r="F880" i="1"/>
  <c r="E880" i="1"/>
  <c r="F879" i="1"/>
  <c r="E879" i="1"/>
  <c r="D881" i="1"/>
  <c r="D880" i="1"/>
  <c r="D879" i="1"/>
  <c r="L881" i="1"/>
  <c r="L879" i="1"/>
  <c r="K881" i="1"/>
  <c r="K880" i="1"/>
  <c r="K879" i="1"/>
  <c r="O881" i="1"/>
  <c r="N881" i="1"/>
  <c r="O880" i="1"/>
  <c r="N880" i="1"/>
  <c r="O879" i="1"/>
  <c r="N879" i="1"/>
  <c r="I881" i="1"/>
  <c r="I880" i="1"/>
  <c r="L880" i="1" s="1"/>
  <c r="I879" i="1"/>
  <c r="H881" i="1"/>
  <c r="H880" i="1"/>
  <c r="H879" i="1"/>
  <c r="C879" i="1"/>
  <c r="I882" i="1" l="1"/>
  <c r="O882" i="1"/>
  <c r="N882" i="1"/>
  <c r="H878" i="1"/>
  <c r="L886" i="1"/>
  <c r="I890" i="1"/>
  <c r="L890" i="1"/>
  <c r="K878" i="1"/>
  <c r="D890" i="1"/>
  <c r="N878" i="1"/>
  <c r="E890" i="1"/>
  <c r="F890" i="1"/>
  <c r="L882" i="1"/>
  <c r="K882" i="1"/>
  <c r="I886" i="1"/>
  <c r="K886" i="1"/>
  <c r="H890" i="1"/>
  <c r="K890" i="1"/>
  <c r="O878" i="1"/>
  <c r="I878" i="1"/>
  <c r="L878" i="1"/>
  <c r="H882" i="1"/>
  <c r="N886" i="1"/>
  <c r="N890" i="1"/>
  <c r="O886" i="1"/>
  <c r="H886" i="1"/>
  <c r="C45" i="3" l="1"/>
  <c r="J212" i="3" l="1"/>
  <c r="J211" i="3"/>
  <c r="F210" i="3"/>
  <c r="J210" i="3" s="1"/>
  <c r="F209" i="3"/>
  <c r="J209" i="3" s="1"/>
  <c r="F208" i="3"/>
  <c r="J208" i="3" s="1"/>
  <c r="F207" i="3"/>
  <c r="J207" i="3" s="1"/>
  <c r="F206" i="3"/>
  <c r="J206" i="3" s="1"/>
  <c r="F205" i="3"/>
  <c r="J205" i="3" s="1"/>
  <c r="F204" i="3"/>
  <c r="J204" i="3" s="1"/>
  <c r="F203" i="3"/>
  <c r="J203" i="3" s="1"/>
  <c r="F202" i="3"/>
  <c r="J202" i="3" s="1"/>
  <c r="F201" i="3"/>
  <c r="F195" i="3"/>
  <c r="F190" i="3"/>
  <c r="F185" i="3"/>
  <c r="F180" i="3"/>
  <c r="F175" i="3"/>
  <c r="F170" i="3"/>
  <c r="J170" i="3" s="1"/>
  <c r="F169" i="3"/>
  <c r="J169" i="3" s="1"/>
  <c r="F168" i="3"/>
  <c r="J168" i="3" s="1"/>
  <c r="F167" i="3"/>
  <c r="J167" i="3" s="1"/>
  <c r="F166" i="3"/>
  <c r="J166" i="3" s="1"/>
  <c r="F165" i="3"/>
  <c r="J165" i="3" s="1"/>
  <c r="F164" i="3"/>
  <c r="J164" i="3" s="1"/>
  <c r="F163" i="3"/>
  <c r="J163" i="3" s="1"/>
  <c r="F162" i="3"/>
  <c r="J162" i="3" s="1"/>
  <c r="F161" i="3"/>
  <c r="J161" i="3" s="1"/>
  <c r="F160" i="3"/>
  <c r="J160" i="3" s="1"/>
  <c r="F159" i="3"/>
  <c r="J159" i="3" s="1"/>
  <c r="F158" i="3"/>
  <c r="F150" i="3"/>
  <c r="J150" i="3" s="1"/>
  <c r="F149" i="3"/>
  <c r="J149" i="3" s="1"/>
  <c r="F148" i="3"/>
  <c r="J148" i="3" s="1"/>
  <c r="F147" i="3"/>
  <c r="J147" i="3" s="1"/>
  <c r="F146" i="3"/>
  <c r="J146" i="3" s="1"/>
  <c r="F145" i="3"/>
  <c r="F140" i="3"/>
  <c r="F136" i="3"/>
  <c r="F132" i="3"/>
  <c r="F126" i="3"/>
  <c r="F124" i="3"/>
  <c r="J124" i="3" s="1"/>
  <c r="F123" i="3"/>
  <c r="J123" i="3" s="1"/>
  <c r="F122" i="3"/>
  <c r="J122" i="3" s="1"/>
  <c r="F121" i="3"/>
  <c r="J121" i="3" s="1"/>
  <c r="F120" i="3"/>
  <c r="J120" i="3" s="1"/>
  <c r="F119" i="3"/>
  <c r="F116" i="3"/>
  <c r="J116" i="3" s="1"/>
  <c r="F115" i="3"/>
  <c r="J115" i="3" s="1"/>
  <c r="F114" i="3"/>
  <c r="J114" i="3" s="1"/>
  <c r="F113" i="3"/>
  <c r="F111" i="3"/>
  <c r="J111" i="3" s="1"/>
  <c r="F110" i="3"/>
  <c r="J110" i="3" s="1"/>
  <c r="F109" i="3"/>
  <c r="J109" i="3" s="1"/>
  <c r="F108" i="3"/>
  <c r="J108" i="3" s="1"/>
  <c r="F107" i="3"/>
  <c r="J107" i="3" s="1"/>
  <c r="F106" i="3"/>
  <c r="F104" i="3"/>
  <c r="J104" i="3" s="1"/>
  <c r="F103" i="3"/>
  <c r="J103" i="3" s="1"/>
  <c r="F102" i="3"/>
  <c r="J102" i="3" s="1"/>
  <c r="F101" i="3"/>
  <c r="J101" i="3" s="1"/>
  <c r="F100" i="3"/>
  <c r="J100" i="3" s="1"/>
  <c r="F99" i="3"/>
  <c r="J99" i="3" s="1"/>
  <c r="F98" i="3"/>
  <c r="J98" i="3" s="1"/>
  <c r="F97" i="3"/>
  <c r="J97" i="3" s="1"/>
  <c r="F96" i="3"/>
  <c r="F93" i="3"/>
  <c r="F90" i="3"/>
  <c r="F88" i="3"/>
  <c r="F86" i="3"/>
  <c r="J86" i="3" s="1"/>
  <c r="F85" i="3"/>
  <c r="F82" i="3"/>
  <c r="F80" i="3"/>
  <c r="F77" i="3"/>
  <c r="J77" i="3" s="1"/>
  <c r="F76" i="3"/>
  <c r="J76" i="3" s="1"/>
  <c r="F75" i="3"/>
  <c r="F73" i="3"/>
  <c r="J73" i="3" s="1"/>
  <c r="F72" i="3"/>
  <c r="J72" i="3" s="1"/>
  <c r="F71" i="3"/>
  <c r="J71" i="3" s="1"/>
  <c r="F70" i="3"/>
  <c r="F66" i="3"/>
  <c r="F64" i="3"/>
  <c r="F62" i="3"/>
  <c r="J62" i="3" s="1"/>
  <c r="F61" i="3"/>
  <c r="F58" i="3"/>
  <c r="F56" i="3"/>
  <c r="J56" i="3" s="1"/>
  <c r="F55" i="3"/>
  <c r="J55" i="3" s="1"/>
  <c r="F54" i="3"/>
  <c r="J54" i="3" s="1"/>
  <c r="F53" i="3"/>
  <c r="F49" i="3"/>
  <c r="J49" i="3" s="1"/>
  <c r="F48" i="3"/>
  <c r="J48" i="3" s="1"/>
  <c r="F47" i="3"/>
  <c r="J47" i="3" s="1"/>
  <c r="F46" i="3"/>
  <c r="F41" i="3"/>
  <c r="F36" i="3"/>
  <c r="J36" i="3" s="1"/>
  <c r="F35" i="3"/>
  <c r="J35" i="3" s="1"/>
  <c r="F34" i="3"/>
  <c r="J34" i="3" s="1"/>
  <c r="F33" i="3"/>
  <c r="F31" i="3"/>
  <c r="J31" i="3" s="1"/>
  <c r="F30" i="3"/>
  <c r="F29" i="3"/>
  <c r="J29" i="3" s="1"/>
  <c r="F28" i="3"/>
  <c r="F24" i="3"/>
  <c r="F19" i="3"/>
  <c r="J19" i="3" s="1"/>
  <c r="F18" i="3"/>
  <c r="F16" i="3"/>
  <c r="C79" i="3"/>
  <c r="C81" i="3"/>
  <c r="J30" i="3" l="1"/>
  <c r="J27" i="3" s="1"/>
  <c r="J26" i="3" s="1"/>
  <c r="J25" i="3" s="1"/>
  <c r="J20" i="3" s="1"/>
  <c r="J10" i="3" s="1"/>
  <c r="J9" i="3" s="1"/>
  <c r="J8" i="3" s="1"/>
  <c r="F27" i="3"/>
  <c r="F26" i="3" s="1"/>
  <c r="F25" i="3" s="1"/>
  <c r="F20" i="3" s="1"/>
  <c r="F10" i="3" s="1"/>
  <c r="F9" i="3" s="1"/>
  <c r="F8" i="3" s="1"/>
  <c r="J175" i="3"/>
  <c r="J180" i="3"/>
  <c r="J185" i="3"/>
  <c r="J190" i="3"/>
  <c r="J195" i="3"/>
  <c r="J158" i="3"/>
  <c r="J145" i="3"/>
  <c r="J140" i="3"/>
  <c r="J136" i="3"/>
  <c r="D251" i="3"/>
  <c r="J132" i="3"/>
  <c r="J126" i="3"/>
  <c r="J119" i="3"/>
  <c r="J113" i="3"/>
  <c r="J106" i="3"/>
  <c r="J96" i="3"/>
  <c r="J93" i="3"/>
  <c r="J90" i="3"/>
  <c r="J88" i="3"/>
  <c r="J85" i="3"/>
  <c r="J82" i="3"/>
  <c r="J75" i="3"/>
  <c r="J70" i="3"/>
  <c r="J66" i="3"/>
  <c r="J64" i="3"/>
  <c r="J61" i="3"/>
  <c r="J58" i="3"/>
  <c r="J53" i="3"/>
  <c r="J41" i="3"/>
  <c r="J33" i="3"/>
  <c r="J28" i="3"/>
  <c r="J24" i="3"/>
  <c r="J201" i="3"/>
  <c r="C78" i="3"/>
  <c r="J46" i="3"/>
  <c r="J80" i="3"/>
  <c r="L903" i="1" l="1"/>
  <c r="K903" i="1"/>
  <c r="I903" i="1"/>
  <c r="H903" i="1"/>
  <c r="F903" i="1"/>
  <c r="E903" i="1"/>
  <c r="D903" i="1"/>
  <c r="O903" i="1"/>
  <c r="N903" i="1"/>
  <c r="O901" i="1"/>
  <c r="O895" i="1" s="1"/>
  <c r="K901" i="1"/>
  <c r="K895" i="1" s="1"/>
  <c r="I901" i="1"/>
  <c r="I895" i="1" s="1"/>
  <c r="H901" i="1"/>
  <c r="H895" i="1" s="1"/>
  <c r="E901" i="1"/>
  <c r="E895" i="1" s="1"/>
  <c r="D901" i="1"/>
  <c r="D895" i="1" s="1"/>
  <c r="D930" i="1" s="1"/>
  <c r="C530" i="1"/>
  <c r="G530" i="1" s="1"/>
  <c r="C517" i="1"/>
  <c r="G517" i="1" s="1"/>
  <c r="C628" i="1"/>
  <c r="G628" i="1" s="1"/>
  <c r="C613" i="1"/>
  <c r="G613" i="1" s="1"/>
  <c r="D243" i="3" l="1"/>
  <c r="C901" i="1"/>
  <c r="C895" i="1" s="1"/>
  <c r="C538" i="1"/>
  <c r="G538" i="1" s="1"/>
  <c r="F901" i="1"/>
  <c r="F895" i="1" s="1"/>
  <c r="L901" i="1"/>
  <c r="L895" i="1" s="1"/>
  <c r="N901" i="1"/>
  <c r="N895" i="1" s="1"/>
  <c r="D242" i="3" l="1"/>
  <c r="C87" i="3"/>
  <c r="C285" i="3"/>
  <c r="C157" i="3"/>
  <c r="G288" i="3" l="1"/>
  <c r="G287" i="3"/>
  <c r="E288" i="3" l="1"/>
  <c r="D288" i="3"/>
  <c r="E287" i="3"/>
  <c r="D287" i="3"/>
  <c r="E285" i="3"/>
  <c r="D285" i="3"/>
  <c r="G295" i="3"/>
  <c r="G293" i="3"/>
  <c r="E293" i="3"/>
  <c r="D293" i="3"/>
  <c r="C293" i="3"/>
  <c r="E295" i="3"/>
  <c r="D295" i="3"/>
  <c r="G280" i="3"/>
  <c r="G279" i="3"/>
  <c r="C295" i="3"/>
  <c r="C291" i="3"/>
  <c r="F291" i="3" s="1"/>
  <c r="C290" i="3"/>
  <c r="G339" i="3"/>
  <c r="H339" i="3" s="1"/>
  <c r="D339" i="3"/>
  <c r="E339" i="3" s="1"/>
  <c r="E338" i="3" s="1"/>
  <c r="C339" i="3"/>
  <c r="C338" i="3" s="1"/>
  <c r="F338" i="3"/>
  <c r="G337" i="3"/>
  <c r="H337" i="3" s="1"/>
  <c r="I337" i="3" s="1"/>
  <c r="E337" i="3"/>
  <c r="G336" i="3"/>
  <c r="H336" i="3" s="1"/>
  <c r="I336" i="3" s="1"/>
  <c r="D336" i="3"/>
  <c r="E336" i="3" s="1"/>
  <c r="C336" i="3"/>
  <c r="G335" i="3"/>
  <c r="H335" i="3" s="1"/>
  <c r="I335" i="3" s="1"/>
  <c r="D335" i="3"/>
  <c r="E335" i="3" s="1"/>
  <c r="C335" i="3"/>
  <c r="G334" i="3"/>
  <c r="H334" i="3" s="1"/>
  <c r="I334" i="3" s="1"/>
  <c r="D334" i="3"/>
  <c r="C334" i="3"/>
  <c r="G333" i="3"/>
  <c r="H333" i="3" s="1"/>
  <c r="I333" i="3" s="1"/>
  <c r="D333" i="3"/>
  <c r="E333" i="3" s="1"/>
  <c r="G332" i="3"/>
  <c r="E332" i="3"/>
  <c r="D332" i="3"/>
  <c r="C332" i="3"/>
  <c r="F331" i="3"/>
  <c r="F330" i="3" s="1"/>
  <c r="G329" i="3"/>
  <c r="H329" i="3" s="1"/>
  <c r="I329" i="3" s="1"/>
  <c r="D329" i="3"/>
  <c r="E329" i="3" s="1"/>
  <c r="C329" i="3"/>
  <c r="G328" i="3"/>
  <c r="H328" i="3" s="1"/>
  <c r="I328" i="3" s="1"/>
  <c r="D328" i="3"/>
  <c r="C328" i="3"/>
  <c r="G327" i="3"/>
  <c r="H327" i="3" s="1"/>
  <c r="I327" i="3" s="1"/>
  <c r="D327" i="3"/>
  <c r="C327" i="3"/>
  <c r="G326" i="3"/>
  <c r="H326" i="3" s="1"/>
  <c r="I326" i="3" s="1"/>
  <c r="D326" i="3"/>
  <c r="C326" i="3"/>
  <c r="E326" i="3" s="1"/>
  <c r="G325" i="3"/>
  <c r="H325" i="3" s="1"/>
  <c r="I325" i="3" s="1"/>
  <c r="D325" i="3"/>
  <c r="C325" i="3"/>
  <c r="G324" i="3"/>
  <c r="D324" i="3"/>
  <c r="C324" i="3"/>
  <c r="E324" i="3" s="1"/>
  <c r="G323" i="3"/>
  <c r="H323" i="3" s="1"/>
  <c r="D323" i="3"/>
  <c r="E323" i="3" s="1"/>
  <c r="C323" i="3"/>
  <c r="F322" i="3"/>
  <c r="D321" i="3"/>
  <c r="C321" i="3"/>
  <c r="E321" i="3" s="1"/>
  <c r="F320" i="3"/>
  <c r="G320" i="3" s="1"/>
  <c r="D320" i="3"/>
  <c r="C320" i="3"/>
  <c r="C288" i="3"/>
  <c r="C287" i="3"/>
  <c r="C279" i="3"/>
  <c r="E290" i="3"/>
  <c r="E289" i="3" s="1"/>
  <c r="D289" i="3"/>
  <c r="E283" i="3"/>
  <c r="D283" i="3"/>
  <c r="E280" i="3"/>
  <c r="D280" i="3"/>
  <c r="I258" i="3"/>
  <c r="H258" i="3"/>
  <c r="G258" i="3"/>
  <c r="I257" i="3"/>
  <c r="H257" i="3"/>
  <c r="G257" i="3"/>
  <c r="I256" i="3"/>
  <c r="H256" i="3"/>
  <c r="G256" i="3"/>
  <c r="I255" i="3"/>
  <c r="H255" i="3"/>
  <c r="G255" i="3"/>
  <c r="I254" i="3"/>
  <c r="H254" i="3"/>
  <c r="G254" i="3"/>
  <c r="I253" i="3"/>
  <c r="H253" i="3"/>
  <c r="G253" i="3"/>
  <c r="I262" i="3"/>
  <c r="H262" i="3"/>
  <c r="G262" i="3"/>
  <c r="E262" i="3"/>
  <c r="D262" i="3"/>
  <c r="C262" i="3"/>
  <c r="C258" i="3"/>
  <c r="F258" i="3" s="1"/>
  <c r="C257" i="3"/>
  <c r="F257" i="3" s="1"/>
  <c r="C256" i="3"/>
  <c r="F256" i="3" s="1"/>
  <c r="C255" i="3"/>
  <c r="F255" i="3" s="1"/>
  <c r="C254" i="3"/>
  <c r="F254" i="3" s="1"/>
  <c r="C253" i="3"/>
  <c r="C17" i="3"/>
  <c r="C23" i="3"/>
  <c r="C27" i="3"/>
  <c r="E253" i="3"/>
  <c r="E252" i="3" s="1"/>
  <c r="E249" i="3"/>
  <c r="D249" i="3"/>
  <c r="E248" i="3"/>
  <c r="D248" i="3"/>
  <c r="D247" i="3"/>
  <c r="G252" i="3" l="1"/>
  <c r="H252" i="3"/>
  <c r="I252" i="3"/>
  <c r="J254" i="3"/>
  <c r="C289" i="3"/>
  <c r="F285" i="3"/>
  <c r="H285" i="3" s="1"/>
  <c r="D319" i="3"/>
  <c r="G338" i="3"/>
  <c r="C319" i="3"/>
  <c r="C15" i="3"/>
  <c r="C244" i="3" s="1"/>
  <c r="C282" i="3"/>
  <c r="C22" i="3"/>
  <c r="G278" i="3"/>
  <c r="J258" i="3"/>
  <c r="G322" i="3"/>
  <c r="I291" i="3"/>
  <c r="H291" i="3"/>
  <c r="J255" i="3"/>
  <c r="J256" i="3"/>
  <c r="F253" i="3"/>
  <c r="J257" i="3"/>
  <c r="F287" i="3"/>
  <c r="H287" i="3" s="1"/>
  <c r="D279" i="3"/>
  <c r="D278" i="3" s="1"/>
  <c r="H324" i="3"/>
  <c r="I324" i="3" s="1"/>
  <c r="F262" i="3"/>
  <c r="J262" i="3" s="1"/>
  <c r="G331" i="3"/>
  <c r="G330" i="3" s="1"/>
  <c r="H332" i="3"/>
  <c r="I332" i="3" s="1"/>
  <c r="I331" i="3" s="1"/>
  <c r="I330" i="3" s="1"/>
  <c r="C280" i="3"/>
  <c r="F280" i="3" s="1"/>
  <c r="H280" i="3" s="1"/>
  <c r="E322" i="3"/>
  <c r="C331" i="3"/>
  <c r="C330" i="3" s="1"/>
  <c r="D331" i="3"/>
  <c r="D330" i="3" s="1"/>
  <c r="F288" i="3"/>
  <c r="H288" i="3" s="1"/>
  <c r="F293" i="3"/>
  <c r="H293" i="3" s="1"/>
  <c r="H320" i="3"/>
  <c r="E319" i="3"/>
  <c r="F321" i="3"/>
  <c r="G321" i="3" s="1"/>
  <c r="H321" i="3" s="1"/>
  <c r="I321" i="3" s="1"/>
  <c r="I339" i="3"/>
  <c r="I338" i="3" s="1"/>
  <c r="H338" i="3"/>
  <c r="D338" i="3"/>
  <c r="C322" i="3"/>
  <c r="I323" i="3"/>
  <c r="E334" i="3"/>
  <c r="E331" i="3" s="1"/>
  <c r="E330" i="3" s="1"/>
  <c r="D322" i="3"/>
  <c r="F290" i="3"/>
  <c r="F295" i="3"/>
  <c r="H295" i="3" s="1"/>
  <c r="C252" i="3"/>
  <c r="C248" i="3"/>
  <c r="J253" i="3" l="1"/>
  <c r="J252" i="3" s="1"/>
  <c r="F252" i="3"/>
  <c r="I285" i="3"/>
  <c r="C21" i="3"/>
  <c r="C14" i="3"/>
  <c r="I287" i="3"/>
  <c r="H322" i="3"/>
  <c r="C318" i="3"/>
  <c r="C317" i="3" s="1"/>
  <c r="I322" i="3"/>
  <c r="I288" i="3"/>
  <c r="C278" i="3"/>
  <c r="F248" i="3"/>
  <c r="H331" i="3"/>
  <c r="H330" i="3" s="1"/>
  <c r="I280" i="3"/>
  <c r="D318" i="3"/>
  <c r="D317" i="3" s="1"/>
  <c r="F319" i="3"/>
  <c r="F318" i="3" s="1"/>
  <c r="F317" i="3" s="1"/>
  <c r="I293" i="3"/>
  <c r="E318" i="3"/>
  <c r="E317" i="3" s="1"/>
  <c r="G319" i="3"/>
  <c r="G318" i="3" s="1"/>
  <c r="G317" i="3" s="1"/>
  <c r="H319" i="3"/>
  <c r="I320" i="3"/>
  <c r="I319" i="3" s="1"/>
  <c r="F289" i="3"/>
  <c r="I318" i="3" l="1"/>
  <c r="I317" i="3" s="1"/>
  <c r="C13" i="3"/>
  <c r="H318" i="3"/>
  <c r="H317" i="3" s="1"/>
  <c r="C12" i="3" l="1"/>
  <c r="I264" i="3"/>
  <c r="I263" i="3"/>
  <c r="H263" i="3"/>
  <c r="I261" i="3"/>
  <c r="H261" i="3"/>
  <c r="G261" i="3"/>
  <c r="E261" i="3"/>
  <c r="D261" i="3"/>
  <c r="E246" i="3"/>
  <c r="D246" i="3"/>
  <c r="E244" i="3"/>
  <c r="D244" i="3"/>
  <c r="I249" i="3"/>
  <c r="H249" i="3"/>
  <c r="I248" i="3"/>
  <c r="H248" i="3"/>
  <c r="G244" i="3"/>
  <c r="J18" i="3"/>
  <c r="J16" i="3"/>
  <c r="X16" i="3" l="1"/>
  <c r="C11" i="3"/>
  <c r="F244" i="3"/>
  <c r="G264" i="3"/>
  <c r="G296" i="3"/>
  <c r="I244" i="3"/>
  <c r="G290" i="3"/>
  <c r="D296" i="3"/>
  <c r="D264" i="3"/>
  <c r="E296" i="3"/>
  <c r="E264" i="3"/>
  <c r="H247" i="3"/>
  <c r="H246" i="3" s="1"/>
  <c r="H245" i="3" s="1"/>
  <c r="E294" i="3"/>
  <c r="E263" i="3"/>
  <c r="H296" i="3"/>
  <c r="H264" i="3"/>
  <c r="I247" i="3"/>
  <c r="I246" i="3" s="1"/>
  <c r="J248" i="3"/>
  <c r="G263" i="3"/>
  <c r="G294" i="3"/>
  <c r="G248" i="3"/>
  <c r="G282" i="3"/>
  <c r="D263" i="3"/>
  <c r="D294" i="3"/>
  <c r="H244" i="3"/>
  <c r="G249" i="3"/>
  <c r="G283" i="3"/>
  <c r="H260" i="3"/>
  <c r="I260" i="3"/>
  <c r="I259" i="3" s="1"/>
  <c r="I241" i="3" s="1"/>
  <c r="D260" i="3"/>
  <c r="G260" i="3"/>
  <c r="E260" i="3"/>
  <c r="H284" i="3"/>
  <c r="G286" i="3"/>
  <c r="J244" i="3" l="1"/>
  <c r="E284" i="3"/>
  <c r="D284" i="3"/>
  <c r="G247" i="3"/>
  <c r="G246" i="3" s="1"/>
  <c r="G245" i="3" s="1"/>
  <c r="E292" i="3"/>
  <c r="H259" i="3"/>
  <c r="H241" i="3" s="1"/>
  <c r="D282" i="3"/>
  <c r="D250" i="3"/>
  <c r="D286" i="3"/>
  <c r="D292" i="3"/>
  <c r="E259" i="3"/>
  <c r="G289" i="3"/>
  <c r="H290" i="3"/>
  <c r="I290" i="3"/>
  <c r="G292" i="3"/>
  <c r="E282" i="3"/>
  <c r="G259" i="3"/>
  <c r="G241" i="3" s="1"/>
  <c r="E250" i="3"/>
  <c r="E286" i="3"/>
  <c r="I245" i="3"/>
  <c r="D259" i="3"/>
  <c r="D241" i="3" s="1"/>
  <c r="H250" i="3"/>
  <c r="D245" i="3"/>
  <c r="D281" i="3" l="1"/>
  <c r="D277" i="3" s="1"/>
  <c r="D276" i="3" s="1"/>
  <c r="E281" i="3"/>
  <c r="H289" i="3"/>
  <c r="I289" i="3"/>
  <c r="F282" i="3"/>
  <c r="G281" i="3"/>
  <c r="D239" i="3"/>
  <c r="D238" i="3" s="1"/>
  <c r="H282" i="3" l="1"/>
  <c r="I282" i="3"/>
  <c r="G250" i="3"/>
  <c r="I250" i="3"/>
  <c r="G277" i="3"/>
  <c r="H239" i="3"/>
  <c r="G276" i="3" l="1"/>
  <c r="G273" i="3"/>
  <c r="H238" i="3"/>
  <c r="G272" i="3" l="1"/>
  <c r="G239" i="3"/>
  <c r="G238" i="3" s="1"/>
  <c r="I239" i="3" l="1"/>
  <c r="I238" i="3" l="1"/>
  <c r="P903" i="1"/>
  <c r="M903" i="1"/>
  <c r="P902" i="1"/>
  <c r="M902" i="1"/>
  <c r="G930" i="1"/>
  <c r="I930" i="1" s="1"/>
  <c r="C537" i="1"/>
  <c r="G537" i="1" s="1"/>
  <c r="M930" i="1" l="1"/>
  <c r="J930" i="1"/>
  <c r="O930" i="1"/>
  <c r="L930" i="1"/>
  <c r="C641" i="1"/>
  <c r="G641" i="1" s="1"/>
  <c r="D931" i="1"/>
  <c r="C903" i="1" l="1"/>
  <c r="G903" i="1" s="1"/>
  <c r="J903" i="1" s="1"/>
  <c r="R902" i="1"/>
  <c r="F860" i="1"/>
  <c r="F921" i="1" s="1"/>
  <c r="G902" i="1"/>
  <c r="J902" i="1" s="1"/>
  <c r="R903" i="1"/>
  <c r="G931" i="1"/>
  <c r="I931" i="1" s="1"/>
  <c r="O931" i="1" l="1"/>
  <c r="J931" i="1"/>
  <c r="M931" i="1"/>
  <c r="K877" i="1"/>
  <c r="O877" i="1"/>
  <c r="E877" i="1"/>
  <c r="H877" i="1"/>
  <c r="I877" i="1"/>
  <c r="Q902" i="1"/>
  <c r="N877" i="1"/>
  <c r="L931" i="1"/>
  <c r="Q903" i="1"/>
  <c r="F877" i="1"/>
  <c r="F855" i="1" l="1"/>
  <c r="L877" i="1" l="1"/>
  <c r="R877" i="1"/>
  <c r="D877" i="1"/>
  <c r="C15" i="4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R50" i="4" l="1"/>
  <c r="R122" i="4"/>
  <c r="R98" i="4"/>
  <c r="Y122" i="4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C143" i="3"/>
  <c r="R49" i="4" l="1"/>
  <c r="Y49" i="4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R48" i="4" l="1"/>
  <c r="R4" i="4" s="1"/>
  <c r="R3" i="4" s="1"/>
  <c r="R2" i="4" s="1"/>
  <c r="Y48" i="4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C65" i="3" l="1"/>
  <c r="C63" i="3"/>
  <c r="C60" i="3"/>
  <c r="K195" i="3"/>
  <c r="K190" i="3"/>
  <c r="K185" i="3"/>
  <c r="K180" i="3"/>
  <c r="K175" i="3"/>
  <c r="K136" i="3"/>
  <c r="K132" i="3"/>
  <c r="K260" i="3" s="1"/>
  <c r="K116" i="3"/>
  <c r="K251" i="3" s="1"/>
  <c r="K115" i="3"/>
  <c r="K114" i="3"/>
  <c r="K113" i="3"/>
  <c r="K111" i="3"/>
  <c r="K110" i="3"/>
  <c r="K109" i="3"/>
  <c r="K108" i="3"/>
  <c r="K107" i="3"/>
  <c r="K106" i="3"/>
  <c r="K86" i="3"/>
  <c r="K80" i="3"/>
  <c r="K79" i="3"/>
  <c r="K66" i="3"/>
  <c r="K64" i="3"/>
  <c r="K62" i="3"/>
  <c r="K41" i="3"/>
  <c r="K24" i="3"/>
  <c r="C199" i="3"/>
  <c r="C194" i="3"/>
  <c r="C189" i="3"/>
  <c r="C184" i="3"/>
  <c r="C179" i="3"/>
  <c r="C174" i="3"/>
  <c r="K169" i="3"/>
  <c r="K168" i="3"/>
  <c r="K167" i="3"/>
  <c r="K166" i="3"/>
  <c r="K165" i="3"/>
  <c r="K164" i="3"/>
  <c r="K163" i="3"/>
  <c r="K161" i="3"/>
  <c r="K160" i="3"/>
  <c r="C156" i="3"/>
  <c r="K150" i="3"/>
  <c r="K149" i="3"/>
  <c r="K148" i="3"/>
  <c r="K147" i="3"/>
  <c r="K146" i="3"/>
  <c r="C142" i="3"/>
  <c r="C139" i="3"/>
  <c r="C135" i="3"/>
  <c r="C131" i="3"/>
  <c r="C125" i="3"/>
  <c r="C117" i="3" s="1"/>
  <c r="K122" i="3"/>
  <c r="C112" i="3"/>
  <c r="C105" i="3"/>
  <c r="K104" i="3"/>
  <c r="K103" i="3"/>
  <c r="K102" i="3"/>
  <c r="K101" i="3"/>
  <c r="K100" i="3"/>
  <c r="K99" i="3"/>
  <c r="K97" i="3"/>
  <c r="C95" i="3"/>
  <c r="C92" i="3"/>
  <c r="C89" i="3"/>
  <c r="C84" i="3"/>
  <c r="K77" i="3"/>
  <c r="K75" i="3"/>
  <c r="C74" i="3"/>
  <c r="K73" i="3"/>
  <c r="K72" i="3"/>
  <c r="K71" i="3"/>
  <c r="K70" i="3"/>
  <c r="C69" i="3"/>
  <c r="C57" i="3"/>
  <c r="C44" i="3" s="1"/>
  <c r="K56" i="3"/>
  <c r="K55" i="3"/>
  <c r="K49" i="3"/>
  <c r="K48" i="3"/>
  <c r="K47" i="3"/>
  <c r="C40" i="3"/>
  <c r="C32" i="3"/>
  <c r="K19" i="3"/>
  <c r="K18" i="3"/>
  <c r="C94" i="3" l="1"/>
  <c r="J144" i="3"/>
  <c r="C283" i="3"/>
  <c r="F283" i="3" s="1"/>
  <c r="C141" i="3"/>
  <c r="C91" i="3"/>
  <c r="C178" i="3"/>
  <c r="K179" i="3"/>
  <c r="C155" i="3"/>
  <c r="C183" i="3"/>
  <c r="K184" i="3"/>
  <c r="C173" i="3"/>
  <c r="K174" i="3"/>
  <c r="C188" i="3"/>
  <c r="K189" i="3"/>
  <c r="C138" i="3"/>
  <c r="C83" i="3"/>
  <c r="C193" i="3"/>
  <c r="K194" i="3"/>
  <c r="C39" i="3"/>
  <c r="K40" i="3"/>
  <c r="C134" i="3"/>
  <c r="K135" i="3"/>
  <c r="C198" i="3"/>
  <c r="C130" i="3"/>
  <c r="C249" i="3"/>
  <c r="C26" i="3"/>
  <c r="K124" i="3"/>
  <c r="K254" i="3" s="1"/>
  <c r="K96" i="3"/>
  <c r="E247" i="3"/>
  <c r="K126" i="3"/>
  <c r="K119" i="3"/>
  <c r="K85" i="3"/>
  <c r="K120" i="3"/>
  <c r="K252" i="3" s="1"/>
  <c r="K61" i="3"/>
  <c r="K88" i="3"/>
  <c r="K87" i="3"/>
  <c r="K162" i="3"/>
  <c r="K261" i="3" s="1"/>
  <c r="K90" i="3"/>
  <c r="K89" i="3"/>
  <c r="K46" i="3"/>
  <c r="K16" i="3"/>
  <c r="K31" i="3"/>
  <c r="K30" i="3"/>
  <c r="K112" i="3"/>
  <c r="K78" i="3"/>
  <c r="K63" i="3"/>
  <c r="K23" i="3"/>
  <c r="K65" i="3"/>
  <c r="K105" i="3"/>
  <c r="K123" i="3"/>
  <c r="K253" i="3" s="1"/>
  <c r="K74" i="3"/>
  <c r="K36" i="3"/>
  <c r="K131" i="3"/>
  <c r="K259" i="3" s="1"/>
  <c r="K200" i="3"/>
  <c r="C59" i="3"/>
  <c r="K21" i="3"/>
  <c r="K22" i="3"/>
  <c r="K35" i="3"/>
  <c r="K69" i="3"/>
  <c r="C68" i="3"/>
  <c r="K76" i="3"/>
  <c r="K54" i="3"/>
  <c r="K29" i="3"/>
  <c r="C43" i="3" l="1"/>
  <c r="C25" i="3"/>
  <c r="C286" i="3"/>
  <c r="F286" i="3" s="1"/>
  <c r="H286" i="3" s="1"/>
  <c r="C67" i="3"/>
  <c r="C177" i="3"/>
  <c r="K178" i="3"/>
  <c r="K130" i="3"/>
  <c r="C192" i="3"/>
  <c r="K193" i="3"/>
  <c r="C187" i="3"/>
  <c r="K188" i="3"/>
  <c r="C172" i="3"/>
  <c r="K173" i="3"/>
  <c r="C133" i="3"/>
  <c r="K134" i="3"/>
  <c r="C182" i="3"/>
  <c r="K183" i="3"/>
  <c r="C38" i="3"/>
  <c r="K39" i="3"/>
  <c r="C137" i="3"/>
  <c r="C154" i="3"/>
  <c r="C197" i="3"/>
  <c r="E279" i="3"/>
  <c r="H283" i="3"/>
  <c r="I283" i="3"/>
  <c r="F249" i="3"/>
  <c r="J249" i="3" s="1"/>
  <c r="C247" i="3"/>
  <c r="C246" i="3" s="1"/>
  <c r="C284" i="3"/>
  <c r="K158" i="3"/>
  <c r="E245" i="3"/>
  <c r="K34" i="3"/>
  <c r="K243" i="3" s="1"/>
  <c r="K53" i="3"/>
  <c r="K248" i="3" s="1"/>
  <c r="K28" i="3"/>
  <c r="K59" i="3"/>
  <c r="K60" i="3"/>
  <c r="K125" i="3"/>
  <c r="K255" i="3" s="1"/>
  <c r="K84" i="3"/>
  <c r="K159" i="3"/>
  <c r="K93" i="3"/>
  <c r="K33" i="3"/>
  <c r="K242" i="3" s="1"/>
  <c r="K140" i="3"/>
  <c r="K98" i="3"/>
  <c r="K57" i="3"/>
  <c r="K58" i="3"/>
  <c r="K249" i="3" s="1"/>
  <c r="K121" i="3"/>
  <c r="K199" i="3"/>
  <c r="K145" i="3"/>
  <c r="K45" i="3"/>
  <c r="K246" i="3" s="1"/>
  <c r="K50" i="3" l="1"/>
  <c r="C20" i="3"/>
  <c r="C42" i="3"/>
  <c r="C250" i="3" s="1"/>
  <c r="F250" i="3" s="1"/>
  <c r="J250" i="3" s="1"/>
  <c r="C129" i="3"/>
  <c r="C251" i="3" s="1"/>
  <c r="I286" i="3"/>
  <c r="C153" i="3"/>
  <c r="C191" i="3"/>
  <c r="K192" i="3"/>
  <c r="K172" i="3"/>
  <c r="K263" i="3" s="1"/>
  <c r="C171" i="3"/>
  <c r="K171" i="3" s="1"/>
  <c r="K262" i="3" s="1"/>
  <c r="C186" i="3"/>
  <c r="K186" i="3" s="1"/>
  <c r="K187" i="3"/>
  <c r="C181" i="3"/>
  <c r="K182" i="3"/>
  <c r="K177" i="3"/>
  <c r="K264" i="3" s="1"/>
  <c r="C176" i="3"/>
  <c r="K176" i="3" s="1"/>
  <c r="C37" i="3"/>
  <c r="K37" i="3" s="1"/>
  <c r="K244" i="3" s="1"/>
  <c r="K38" i="3"/>
  <c r="C196" i="3"/>
  <c r="K17" i="3"/>
  <c r="F284" i="3"/>
  <c r="F281" i="3" s="1"/>
  <c r="C281" i="3"/>
  <c r="C277" i="3" s="1"/>
  <c r="F247" i="3"/>
  <c r="J247" i="3" s="1"/>
  <c r="C245" i="3"/>
  <c r="F245" i="3" s="1"/>
  <c r="J245" i="3" s="1"/>
  <c r="F246" i="3"/>
  <c r="J246" i="3" s="1"/>
  <c r="F279" i="3"/>
  <c r="E278" i="3"/>
  <c r="E277" i="3" s="1"/>
  <c r="E276" i="3" s="1"/>
  <c r="K52" i="3"/>
  <c r="K247" i="3" s="1"/>
  <c r="K32" i="3"/>
  <c r="K241" i="3" s="1"/>
  <c r="K27" i="3"/>
  <c r="K83" i="3"/>
  <c r="K198" i="3"/>
  <c r="K94" i="3"/>
  <c r="K95" i="3"/>
  <c r="K91" i="3"/>
  <c r="K92" i="3"/>
  <c r="K139" i="3"/>
  <c r="K117" i="3"/>
  <c r="K118" i="3"/>
  <c r="K144" i="3"/>
  <c r="K157" i="3"/>
  <c r="K15" i="3" l="1"/>
  <c r="C10" i="3"/>
  <c r="C243" i="3" s="1"/>
  <c r="C261" i="3"/>
  <c r="F261" i="3" s="1"/>
  <c r="J261" i="3" s="1"/>
  <c r="K191" i="3"/>
  <c r="C294" i="3"/>
  <c r="F294" i="3" s="1"/>
  <c r="C263" i="3"/>
  <c r="F263" i="3" s="1"/>
  <c r="J263" i="3" s="1"/>
  <c r="C152" i="3"/>
  <c r="C260" i="3"/>
  <c r="F260" i="3" s="1"/>
  <c r="J260" i="3" s="1"/>
  <c r="K196" i="3"/>
  <c r="C296" i="3"/>
  <c r="C264" i="3"/>
  <c r="H279" i="3"/>
  <c r="I279" i="3"/>
  <c r="F278" i="3"/>
  <c r="I284" i="3"/>
  <c r="K26" i="3"/>
  <c r="K68" i="3"/>
  <c r="K250" i="3" s="1"/>
  <c r="K25" i="3"/>
  <c r="K20" i="3"/>
  <c r="K156" i="3"/>
  <c r="K14" i="3"/>
  <c r="K137" i="3"/>
  <c r="K138" i="3"/>
  <c r="K143" i="3"/>
  <c r="K197" i="3"/>
  <c r="K44" i="3" l="1"/>
  <c r="K245" i="3" s="1"/>
  <c r="E251" i="3"/>
  <c r="K67" i="3"/>
  <c r="C151" i="3"/>
  <c r="C9" i="3"/>
  <c r="C242" i="3" s="1"/>
  <c r="H294" i="3"/>
  <c r="I294" i="3"/>
  <c r="F264" i="3"/>
  <c r="J264" i="3" s="1"/>
  <c r="C259" i="3"/>
  <c r="F259" i="3" s="1"/>
  <c r="J259" i="3" s="1"/>
  <c r="F296" i="3"/>
  <c r="C292" i="3"/>
  <c r="C276" i="3" s="1"/>
  <c r="I278" i="3"/>
  <c r="H278" i="3"/>
  <c r="F277" i="3"/>
  <c r="H281" i="3"/>
  <c r="I281" i="3"/>
  <c r="K13" i="3"/>
  <c r="K42" i="3"/>
  <c r="K155" i="3"/>
  <c r="K142" i="3"/>
  <c r="K43" i="3"/>
  <c r="K181" i="3" l="1"/>
  <c r="F251" i="3"/>
  <c r="C8" i="3"/>
  <c r="C239" i="3" s="1"/>
  <c r="E243" i="3"/>
  <c r="I296" i="3"/>
  <c r="F292" i="3"/>
  <c r="F276" i="3" s="1"/>
  <c r="H277" i="3"/>
  <c r="I277" i="3"/>
  <c r="C241" i="3"/>
  <c r="K12" i="3"/>
  <c r="K141" i="3"/>
  <c r="K154" i="3"/>
  <c r="J251" i="3" l="1"/>
  <c r="C238" i="3"/>
  <c r="E242" i="3"/>
  <c r="E241" i="3" s="1"/>
  <c r="F243" i="3"/>
  <c r="I292" i="3"/>
  <c r="H292" i="3"/>
  <c r="J291" i="3"/>
  <c r="J285" i="3"/>
  <c r="J288" i="3"/>
  <c r="J287" i="3"/>
  <c r="J278" i="3"/>
  <c r="J279" i="3"/>
  <c r="J293" i="3"/>
  <c r="J295" i="3"/>
  <c r="J280" i="3"/>
  <c r="J284" i="3"/>
  <c r="J296" i="3"/>
  <c r="J294" i="3"/>
  <c r="J286" i="3"/>
  <c r="J283" i="3"/>
  <c r="J290" i="3"/>
  <c r="J282" i="3"/>
  <c r="J292" i="3"/>
  <c r="J289" i="3"/>
  <c r="J281" i="3"/>
  <c r="J277" i="3"/>
  <c r="J276" i="3"/>
  <c r="I276" i="3"/>
  <c r="H276" i="3"/>
  <c r="K11" i="3"/>
  <c r="K153" i="3"/>
  <c r="K129" i="3"/>
  <c r="K133" i="3"/>
  <c r="J243" i="3" l="1"/>
  <c r="F242" i="3"/>
  <c r="F241" i="3" s="1"/>
  <c r="F273" i="3" s="1"/>
  <c r="F272" i="3" s="1"/>
  <c r="K10" i="3"/>
  <c r="K151" i="3"/>
  <c r="K152" i="3"/>
  <c r="J242" i="3" l="1"/>
  <c r="J241" i="3" s="1"/>
  <c r="E239" i="3"/>
  <c r="E238" i="3" s="1"/>
  <c r="K9" i="3"/>
  <c r="F239" i="3" l="1"/>
  <c r="F238" i="3" s="1"/>
  <c r="AJ8" i="2"/>
  <c r="AK8" i="2"/>
  <c r="AL8" i="2"/>
  <c r="AM8" i="2"/>
  <c r="AN8" i="2"/>
  <c r="AO8" i="2"/>
  <c r="AP8" i="2"/>
  <c r="AQ8" i="2"/>
  <c r="AR8" i="2"/>
  <c r="AS8" i="2"/>
  <c r="AT8" i="2"/>
  <c r="AJ9" i="2"/>
  <c r="AK9" i="2"/>
  <c r="AL9" i="2"/>
  <c r="AM9" i="2"/>
  <c r="AN9" i="2"/>
  <c r="AO9" i="2"/>
  <c r="AP9" i="2"/>
  <c r="AQ9" i="2"/>
  <c r="AR9" i="2"/>
  <c r="AS9" i="2"/>
  <c r="AT9" i="2"/>
  <c r="AJ10" i="2"/>
  <c r="AK10" i="2"/>
  <c r="AL10" i="2"/>
  <c r="AM10" i="2"/>
  <c r="AN10" i="2"/>
  <c r="AO10" i="2"/>
  <c r="AP10" i="2"/>
  <c r="AQ10" i="2"/>
  <c r="AR10" i="2"/>
  <c r="AS10" i="2"/>
  <c r="AT10" i="2"/>
  <c r="AJ11" i="2"/>
  <c r="AK11" i="2"/>
  <c r="AL11" i="2"/>
  <c r="AM11" i="2"/>
  <c r="AN11" i="2"/>
  <c r="AO11" i="2"/>
  <c r="AP11" i="2"/>
  <c r="AQ11" i="2"/>
  <c r="AR11" i="2"/>
  <c r="AS11" i="2"/>
  <c r="AT11" i="2"/>
  <c r="AJ12" i="2"/>
  <c r="AK12" i="2"/>
  <c r="AL12" i="2"/>
  <c r="AM12" i="2"/>
  <c r="AN12" i="2"/>
  <c r="AO12" i="2"/>
  <c r="AP12" i="2"/>
  <c r="AQ12" i="2"/>
  <c r="AR12" i="2"/>
  <c r="AS12" i="2"/>
  <c r="AT12" i="2"/>
  <c r="AJ13" i="2"/>
  <c r="AK13" i="2"/>
  <c r="AL13" i="2"/>
  <c r="AM13" i="2"/>
  <c r="AN13" i="2"/>
  <c r="AO13" i="2"/>
  <c r="AP13" i="2"/>
  <c r="AQ13" i="2"/>
  <c r="AR13" i="2"/>
  <c r="AS13" i="2"/>
  <c r="AT13" i="2"/>
  <c r="AJ14" i="2"/>
  <c r="AK14" i="2"/>
  <c r="AL14" i="2"/>
  <c r="AM14" i="2"/>
  <c r="AN14" i="2"/>
  <c r="AO14" i="2"/>
  <c r="AP14" i="2"/>
  <c r="AQ14" i="2"/>
  <c r="AR14" i="2"/>
  <c r="AS14" i="2"/>
  <c r="AT14" i="2"/>
  <c r="AJ15" i="2"/>
  <c r="AK15" i="2"/>
  <c r="AL15" i="2"/>
  <c r="AM15" i="2"/>
  <c r="AN15" i="2"/>
  <c r="AO15" i="2"/>
  <c r="AP15" i="2"/>
  <c r="AQ15" i="2"/>
  <c r="AR15" i="2"/>
  <c r="AS15" i="2"/>
  <c r="AT15" i="2"/>
  <c r="AJ16" i="2"/>
  <c r="AK16" i="2"/>
  <c r="AL16" i="2"/>
  <c r="AM16" i="2"/>
  <c r="AN16" i="2"/>
  <c r="AO16" i="2"/>
  <c r="AP16" i="2"/>
  <c r="AQ16" i="2"/>
  <c r="AR16" i="2"/>
  <c r="AS16" i="2"/>
  <c r="AT16" i="2"/>
  <c r="AJ17" i="2"/>
  <c r="AK17" i="2"/>
  <c r="AL17" i="2"/>
  <c r="AM17" i="2"/>
  <c r="AN17" i="2"/>
  <c r="AO17" i="2"/>
  <c r="AP17" i="2"/>
  <c r="AQ17" i="2"/>
  <c r="AR17" i="2"/>
  <c r="AS17" i="2"/>
  <c r="AT17" i="2"/>
  <c r="AJ18" i="2"/>
  <c r="AK18" i="2"/>
  <c r="AL18" i="2"/>
  <c r="AM18" i="2"/>
  <c r="AN18" i="2"/>
  <c r="AO18" i="2"/>
  <c r="AP18" i="2"/>
  <c r="AQ18" i="2"/>
  <c r="AR18" i="2"/>
  <c r="AS18" i="2"/>
  <c r="AT18" i="2"/>
  <c r="AJ19" i="2"/>
  <c r="AK19" i="2"/>
  <c r="AL19" i="2"/>
  <c r="AM19" i="2"/>
  <c r="AN19" i="2"/>
  <c r="AO19" i="2"/>
  <c r="AP19" i="2"/>
  <c r="AQ19" i="2"/>
  <c r="AR19" i="2"/>
  <c r="AS19" i="2"/>
  <c r="AT19" i="2"/>
  <c r="AJ20" i="2"/>
  <c r="AK20" i="2"/>
  <c r="AL20" i="2"/>
  <c r="AM20" i="2"/>
  <c r="AN20" i="2"/>
  <c r="AO20" i="2"/>
  <c r="AP20" i="2"/>
  <c r="AQ20" i="2"/>
  <c r="AR20" i="2"/>
  <c r="AS20" i="2"/>
  <c r="AT20" i="2"/>
  <c r="AJ21" i="2"/>
  <c r="AK21" i="2"/>
  <c r="AL21" i="2"/>
  <c r="AM21" i="2"/>
  <c r="AN21" i="2"/>
  <c r="AO21" i="2"/>
  <c r="AP21" i="2"/>
  <c r="AQ21" i="2"/>
  <c r="AR21" i="2"/>
  <c r="AS21" i="2"/>
  <c r="AT21" i="2"/>
  <c r="AJ22" i="2"/>
  <c r="AK22" i="2"/>
  <c r="AL22" i="2"/>
  <c r="AM22" i="2"/>
  <c r="AN22" i="2"/>
  <c r="AO22" i="2"/>
  <c r="AP22" i="2"/>
  <c r="AQ22" i="2"/>
  <c r="AR22" i="2"/>
  <c r="AS22" i="2"/>
  <c r="AT22" i="2"/>
  <c r="AJ23" i="2"/>
  <c r="AK23" i="2"/>
  <c r="AL23" i="2"/>
  <c r="AM23" i="2"/>
  <c r="AN23" i="2"/>
  <c r="AO23" i="2"/>
  <c r="AP23" i="2"/>
  <c r="AQ23" i="2"/>
  <c r="AR23" i="2"/>
  <c r="AS23" i="2"/>
  <c r="AT23" i="2"/>
  <c r="AJ24" i="2"/>
  <c r="AK24" i="2"/>
  <c r="AL24" i="2"/>
  <c r="AM24" i="2"/>
  <c r="AN24" i="2"/>
  <c r="AO24" i="2"/>
  <c r="AP24" i="2"/>
  <c r="AQ24" i="2"/>
  <c r="AR24" i="2"/>
  <c r="AS24" i="2"/>
  <c r="AT24" i="2"/>
  <c r="AJ25" i="2"/>
  <c r="AK25" i="2"/>
  <c r="AL25" i="2"/>
  <c r="AM25" i="2"/>
  <c r="AN25" i="2"/>
  <c r="AO25" i="2"/>
  <c r="AP25" i="2"/>
  <c r="AQ25" i="2"/>
  <c r="AR25" i="2"/>
  <c r="AS25" i="2"/>
  <c r="AT25" i="2"/>
  <c r="AJ26" i="2"/>
  <c r="AK26" i="2"/>
  <c r="AL26" i="2"/>
  <c r="AM26" i="2"/>
  <c r="AN26" i="2"/>
  <c r="AO26" i="2"/>
  <c r="AP26" i="2"/>
  <c r="AQ26" i="2"/>
  <c r="AR26" i="2"/>
  <c r="AS26" i="2"/>
  <c r="AT26" i="2"/>
  <c r="AJ27" i="2"/>
  <c r="AK27" i="2"/>
  <c r="AL27" i="2"/>
  <c r="AM27" i="2"/>
  <c r="AN27" i="2"/>
  <c r="AO27" i="2"/>
  <c r="AP27" i="2"/>
  <c r="AQ27" i="2"/>
  <c r="AR27" i="2"/>
  <c r="AS27" i="2"/>
  <c r="AT27" i="2"/>
  <c r="AJ28" i="2"/>
  <c r="AK28" i="2"/>
  <c r="AL28" i="2"/>
  <c r="AM28" i="2"/>
  <c r="AN28" i="2"/>
  <c r="AO28" i="2"/>
  <c r="AP28" i="2"/>
  <c r="AQ28" i="2"/>
  <c r="AR28" i="2"/>
  <c r="AS28" i="2"/>
  <c r="AT28" i="2"/>
  <c r="AJ29" i="2"/>
  <c r="AK29" i="2"/>
  <c r="AL29" i="2"/>
  <c r="AM29" i="2"/>
  <c r="AN29" i="2"/>
  <c r="AO29" i="2"/>
  <c r="AP29" i="2"/>
  <c r="AQ29" i="2"/>
  <c r="AR29" i="2"/>
  <c r="AS29" i="2"/>
  <c r="AT29" i="2"/>
  <c r="AJ30" i="2"/>
  <c r="AK30" i="2"/>
  <c r="AL30" i="2"/>
  <c r="AM30" i="2"/>
  <c r="AN30" i="2"/>
  <c r="AO30" i="2"/>
  <c r="AP30" i="2"/>
  <c r="AQ30" i="2"/>
  <c r="AR30" i="2"/>
  <c r="AS30" i="2"/>
  <c r="AT30" i="2"/>
  <c r="AJ31" i="2"/>
  <c r="AK31" i="2"/>
  <c r="AL31" i="2"/>
  <c r="AM31" i="2"/>
  <c r="AN31" i="2"/>
  <c r="AO31" i="2"/>
  <c r="AP31" i="2"/>
  <c r="AQ31" i="2"/>
  <c r="AR31" i="2"/>
  <c r="AS31" i="2"/>
  <c r="AT31" i="2"/>
  <c r="AJ32" i="2"/>
  <c r="AK32" i="2"/>
  <c r="AL32" i="2"/>
  <c r="AM32" i="2"/>
  <c r="AN32" i="2"/>
  <c r="AO32" i="2"/>
  <c r="AP32" i="2"/>
  <c r="AQ32" i="2"/>
  <c r="AR32" i="2"/>
  <c r="AS32" i="2"/>
  <c r="AT32" i="2"/>
  <c r="AJ33" i="2"/>
  <c r="AK33" i="2"/>
  <c r="AL33" i="2"/>
  <c r="AM33" i="2"/>
  <c r="AN33" i="2"/>
  <c r="AO33" i="2"/>
  <c r="AP33" i="2"/>
  <c r="AQ33" i="2"/>
  <c r="AR33" i="2"/>
  <c r="AS33" i="2"/>
  <c r="AT33" i="2"/>
  <c r="AJ34" i="2"/>
  <c r="AK34" i="2"/>
  <c r="AL34" i="2"/>
  <c r="AM34" i="2"/>
  <c r="AN34" i="2"/>
  <c r="AO34" i="2"/>
  <c r="AP34" i="2"/>
  <c r="AQ34" i="2"/>
  <c r="AR34" i="2"/>
  <c r="AS34" i="2"/>
  <c r="AT34" i="2"/>
  <c r="AJ35" i="2"/>
  <c r="AK35" i="2"/>
  <c r="AL35" i="2"/>
  <c r="AM35" i="2"/>
  <c r="AN35" i="2"/>
  <c r="AO35" i="2"/>
  <c r="AP35" i="2"/>
  <c r="AQ35" i="2"/>
  <c r="AR35" i="2"/>
  <c r="AS35" i="2"/>
  <c r="AT35" i="2"/>
  <c r="AJ36" i="2"/>
  <c r="AK36" i="2"/>
  <c r="AL36" i="2"/>
  <c r="AM36" i="2"/>
  <c r="AN36" i="2"/>
  <c r="AO36" i="2"/>
  <c r="AP36" i="2"/>
  <c r="AQ36" i="2"/>
  <c r="AR36" i="2"/>
  <c r="AS36" i="2"/>
  <c r="AT36" i="2"/>
  <c r="AJ37" i="2"/>
  <c r="AK37" i="2"/>
  <c r="AL37" i="2"/>
  <c r="AM37" i="2"/>
  <c r="AN37" i="2"/>
  <c r="AO37" i="2"/>
  <c r="AP37" i="2"/>
  <c r="AQ37" i="2"/>
  <c r="AR37" i="2"/>
  <c r="AS37" i="2"/>
  <c r="AT37" i="2"/>
  <c r="AJ38" i="2"/>
  <c r="AK38" i="2"/>
  <c r="AL38" i="2"/>
  <c r="AM38" i="2"/>
  <c r="AN38" i="2"/>
  <c r="AO38" i="2"/>
  <c r="AP38" i="2"/>
  <c r="AQ38" i="2"/>
  <c r="AR38" i="2"/>
  <c r="AS38" i="2"/>
  <c r="AT38" i="2"/>
  <c r="AJ39" i="2"/>
  <c r="AK39" i="2"/>
  <c r="AL39" i="2"/>
  <c r="AM39" i="2"/>
  <c r="AN39" i="2"/>
  <c r="AO39" i="2"/>
  <c r="AP39" i="2"/>
  <c r="AQ39" i="2"/>
  <c r="AR39" i="2"/>
  <c r="AS39" i="2"/>
  <c r="AT39" i="2"/>
  <c r="AJ40" i="2"/>
  <c r="AK40" i="2"/>
  <c r="AL40" i="2"/>
  <c r="AM40" i="2"/>
  <c r="AN40" i="2"/>
  <c r="AO40" i="2"/>
  <c r="AP40" i="2"/>
  <c r="AQ40" i="2"/>
  <c r="AR40" i="2"/>
  <c r="AS40" i="2"/>
  <c r="AT40" i="2"/>
  <c r="AJ41" i="2"/>
  <c r="AK41" i="2"/>
  <c r="AL41" i="2"/>
  <c r="AM41" i="2"/>
  <c r="AN41" i="2"/>
  <c r="AO41" i="2"/>
  <c r="AP41" i="2"/>
  <c r="AQ41" i="2"/>
  <c r="AR41" i="2"/>
  <c r="AS41" i="2"/>
  <c r="AT41" i="2"/>
  <c r="AJ42" i="2"/>
  <c r="AK42" i="2"/>
  <c r="AL42" i="2"/>
  <c r="AM42" i="2"/>
  <c r="AN42" i="2"/>
  <c r="AO42" i="2"/>
  <c r="AP42" i="2"/>
  <c r="AQ42" i="2"/>
  <c r="AR42" i="2"/>
  <c r="AS42" i="2"/>
  <c r="AT42" i="2"/>
  <c r="AJ43" i="2"/>
  <c r="AK43" i="2"/>
  <c r="AL43" i="2"/>
  <c r="AM43" i="2"/>
  <c r="AN43" i="2"/>
  <c r="AO43" i="2"/>
  <c r="AP43" i="2"/>
  <c r="AQ43" i="2"/>
  <c r="AR43" i="2"/>
  <c r="AS43" i="2"/>
  <c r="AT43" i="2"/>
  <c r="AJ44" i="2"/>
  <c r="AK44" i="2"/>
  <c r="AL44" i="2"/>
  <c r="AM44" i="2"/>
  <c r="AN44" i="2"/>
  <c r="AO44" i="2"/>
  <c r="AP44" i="2"/>
  <c r="AQ44" i="2"/>
  <c r="AR44" i="2"/>
  <c r="AS44" i="2"/>
  <c r="AT44" i="2"/>
  <c r="AJ45" i="2"/>
  <c r="AK45" i="2"/>
  <c r="AL45" i="2"/>
  <c r="AM45" i="2"/>
  <c r="AN45" i="2"/>
  <c r="AO45" i="2"/>
  <c r="AP45" i="2"/>
  <c r="AQ45" i="2"/>
  <c r="AR45" i="2"/>
  <c r="AS45" i="2"/>
  <c r="AT45" i="2"/>
  <c r="AJ46" i="2"/>
  <c r="AK46" i="2"/>
  <c r="AL46" i="2"/>
  <c r="AM46" i="2"/>
  <c r="AN46" i="2"/>
  <c r="AO46" i="2"/>
  <c r="AP46" i="2"/>
  <c r="AQ46" i="2"/>
  <c r="AR46" i="2"/>
  <c r="AS46" i="2"/>
  <c r="AT46" i="2"/>
  <c r="AJ47" i="2"/>
  <c r="AK47" i="2"/>
  <c r="AL47" i="2"/>
  <c r="AM47" i="2"/>
  <c r="AN47" i="2"/>
  <c r="AO47" i="2"/>
  <c r="AP47" i="2"/>
  <c r="AQ47" i="2"/>
  <c r="AR47" i="2"/>
  <c r="AS47" i="2"/>
  <c r="AT47" i="2"/>
  <c r="AJ48" i="2"/>
  <c r="AK48" i="2"/>
  <c r="AL48" i="2"/>
  <c r="AM48" i="2"/>
  <c r="AN48" i="2"/>
  <c r="AO48" i="2"/>
  <c r="AP48" i="2"/>
  <c r="AQ48" i="2"/>
  <c r="AR48" i="2"/>
  <c r="AS48" i="2"/>
  <c r="AT48" i="2"/>
  <c r="AJ49" i="2"/>
  <c r="AK49" i="2"/>
  <c r="AL49" i="2"/>
  <c r="AM49" i="2"/>
  <c r="AN49" i="2"/>
  <c r="AO49" i="2"/>
  <c r="AP49" i="2"/>
  <c r="AQ49" i="2"/>
  <c r="AR49" i="2"/>
  <c r="AS49" i="2"/>
  <c r="AT49" i="2"/>
  <c r="AJ50" i="2"/>
  <c r="AK50" i="2"/>
  <c r="AL50" i="2"/>
  <c r="AM50" i="2"/>
  <c r="AN50" i="2"/>
  <c r="AO50" i="2"/>
  <c r="AP50" i="2"/>
  <c r="AQ50" i="2"/>
  <c r="AR50" i="2"/>
  <c r="AS50" i="2"/>
  <c r="AT50" i="2"/>
  <c r="AJ51" i="2"/>
  <c r="AK51" i="2"/>
  <c r="AL51" i="2"/>
  <c r="AM51" i="2"/>
  <c r="AN51" i="2"/>
  <c r="AO51" i="2"/>
  <c r="AP51" i="2"/>
  <c r="AQ51" i="2"/>
  <c r="AR51" i="2"/>
  <c r="AS51" i="2"/>
  <c r="AT51" i="2"/>
  <c r="AJ52" i="2"/>
  <c r="AK52" i="2"/>
  <c r="AL52" i="2"/>
  <c r="AM52" i="2"/>
  <c r="AN52" i="2"/>
  <c r="AO52" i="2"/>
  <c r="AP52" i="2"/>
  <c r="AQ52" i="2"/>
  <c r="AR52" i="2"/>
  <c r="AS52" i="2"/>
  <c r="AT52" i="2"/>
  <c r="AJ53" i="2"/>
  <c r="AK53" i="2"/>
  <c r="AL53" i="2"/>
  <c r="AM53" i="2"/>
  <c r="AN53" i="2"/>
  <c r="AO53" i="2"/>
  <c r="AP53" i="2"/>
  <c r="AQ53" i="2"/>
  <c r="AR53" i="2"/>
  <c r="AS53" i="2"/>
  <c r="AT53" i="2"/>
  <c r="AJ54" i="2"/>
  <c r="AK54" i="2"/>
  <c r="AL54" i="2"/>
  <c r="AM54" i="2"/>
  <c r="AN54" i="2"/>
  <c r="AO54" i="2"/>
  <c r="AP54" i="2"/>
  <c r="AQ54" i="2"/>
  <c r="AR54" i="2"/>
  <c r="AS54" i="2"/>
  <c r="AT54" i="2"/>
  <c r="AJ55" i="2"/>
  <c r="AK55" i="2"/>
  <c r="AL55" i="2"/>
  <c r="AM55" i="2"/>
  <c r="AN55" i="2"/>
  <c r="AO55" i="2"/>
  <c r="AP55" i="2"/>
  <c r="AQ55" i="2"/>
  <c r="AR55" i="2"/>
  <c r="AS55" i="2"/>
  <c r="AT55" i="2"/>
  <c r="AJ56" i="2"/>
  <c r="AK56" i="2"/>
  <c r="AL56" i="2"/>
  <c r="AM56" i="2"/>
  <c r="AN56" i="2"/>
  <c r="AO56" i="2"/>
  <c r="AP56" i="2"/>
  <c r="AQ56" i="2"/>
  <c r="AR56" i="2"/>
  <c r="AS56" i="2"/>
  <c r="AT56" i="2"/>
  <c r="AJ57" i="2"/>
  <c r="AK57" i="2"/>
  <c r="AL57" i="2"/>
  <c r="AM57" i="2"/>
  <c r="AN57" i="2"/>
  <c r="AO57" i="2"/>
  <c r="AP57" i="2"/>
  <c r="AQ57" i="2"/>
  <c r="AR57" i="2"/>
  <c r="AS57" i="2"/>
  <c r="AT57" i="2"/>
  <c r="AJ58" i="2"/>
  <c r="AK58" i="2"/>
  <c r="AL58" i="2"/>
  <c r="AM58" i="2"/>
  <c r="AN58" i="2"/>
  <c r="AO58" i="2"/>
  <c r="AP58" i="2"/>
  <c r="AQ58" i="2"/>
  <c r="AR58" i="2"/>
  <c r="AS58" i="2"/>
  <c r="AT58" i="2"/>
  <c r="AJ59" i="2"/>
  <c r="AK59" i="2"/>
  <c r="AL59" i="2"/>
  <c r="AM59" i="2"/>
  <c r="AN59" i="2"/>
  <c r="AO59" i="2"/>
  <c r="AP59" i="2"/>
  <c r="AQ59" i="2"/>
  <c r="AR59" i="2"/>
  <c r="AS59" i="2"/>
  <c r="AT59" i="2"/>
  <c r="AJ60" i="2"/>
  <c r="AK60" i="2"/>
  <c r="AL60" i="2"/>
  <c r="AM60" i="2"/>
  <c r="AN60" i="2"/>
  <c r="AO60" i="2"/>
  <c r="AP60" i="2"/>
  <c r="AQ60" i="2"/>
  <c r="AR60" i="2"/>
  <c r="AS60" i="2"/>
  <c r="AT60" i="2"/>
  <c r="AJ61" i="2"/>
  <c r="AK61" i="2"/>
  <c r="AL61" i="2"/>
  <c r="AM61" i="2"/>
  <c r="AN61" i="2"/>
  <c r="AO61" i="2"/>
  <c r="AP61" i="2"/>
  <c r="AQ61" i="2"/>
  <c r="AR61" i="2"/>
  <c r="AS61" i="2"/>
  <c r="AT61" i="2"/>
  <c r="AJ62" i="2"/>
  <c r="AK62" i="2"/>
  <c r="AL62" i="2"/>
  <c r="AM62" i="2"/>
  <c r="AN62" i="2"/>
  <c r="AO62" i="2"/>
  <c r="AP62" i="2"/>
  <c r="AQ62" i="2"/>
  <c r="AR62" i="2"/>
  <c r="AS62" i="2"/>
  <c r="AT62" i="2"/>
  <c r="AJ63" i="2"/>
  <c r="AK63" i="2"/>
  <c r="AL63" i="2"/>
  <c r="AM63" i="2"/>
  <c r="AN63" i="2"/>
  <c r="AO63" i="2"/>
  <c r="AP63" i="2"/>
  <c r="AQ63" i="2"/>
  <c r="AR63" i="2"/>
  <c r="AS63" i="2"/>
  <c r="AT63" i="2"/>
  <c r="AJ64" i="2"/>
  <c r="AK64" i="2"/>
  <c r="AL64" i="2"/>
  <c r="AM64" i="2"/>
  <c r="AN64" i="2"/>
  <c r="AO64" i="2"/>
  <c r="AP64" i="2"/>
  <c r="AQ64" i="2"/>
  <c r="AR64" i="2"/>
  <c r="AS64" i="2"/>
  <c r="AT64" i="2"/>
  <c r="AJ65" i="2"/>
  <c r="AK65" i="2"/>
  <c r="AL65" i="2"/>
  <c r="AM65" i="2"/>
  <c r="AN65" i="2"/>
  <c r="AO65" i="2"/>
  <c r="AP65" i="2"/>
  <c r="AQ65" i="2"/>
  <c r="AR65" i="2"/>
  <c r="AS65" i="2"/>
  <c r="AT65" i="2"/>
  <c r="AJ66" i="2"/>
  <c r="AK66" i="2"/>
  <c r="AL66" i="2"/>
  <c r="AM66" i="2"/>
  <c r="AN66" i="2"/>
  <c r="AO66" i="2"/>
  <c r="AP66" i="2"/>
  <c r="AQ66" i="2"/>
  <c r="AR66" i="2"/>
  <c r="AS66" i="2"/>
  <c r="AT66" i="2"/>
  <c r="AJ67" i="2"/>
  <c r="AK67" i="2"/>
  <c r="AL67" i="2"/>
  <c r="AM67" i="2"/>
  <c r="AN67" i="2"/>
  <c r="AO67" i="2"/>
  <c r="AP67" i="2"/>
  <c r="AQ67" i="2"/>
  <c r="AR67" i="2"/>
  <c r="AS67" i="2"/>
  <c r="AT67" i="2"/>
  <c r="AJ68" i="2"/>
  <c r="AK68" i="2"/>
  <c r="AL68" i="2"/>
  <c r="AM68" i="2"/>
  <c r="AN68" i="2"/>
  <c r="AO68" i="2"/>
  <c r="AP68" i="2"/>
  <c r="AQ68" i="2"/>
  <c r="AR68" i="2"/>
  <c r="AS68" i="2"/>
  <c r="AT68" i="2"/>
  <c r="AJ69" i="2"/>
  <c r="AK69" i="2"/>
  <c r="AL69" i="2"/>
  <c r="AM69" i="2"/>
  <c r="AN69" i="2"/>
  <c r="AO69" i="2"/>
  <c r="AP69" i="2"/>
  <c r="AQ69" i="2"/>
  <c r="AR69" i="2"/>
  <c r="AS69" i="2"/>
  <c r="AT69" i="2"/>
  <c r="AJ70" i="2"/>
  <c r="AK70" i="2"/>
  <c r="AL70" i="2"/>
  <c r="AM70" i="2"/>
  <c r="AN70" i="2"/>
  <c r="AO70" i="2"/>
  <c r="AP70" i="2"/>
  <c r="AQ70" i="2"/>
  <c r="AR70" i="2"/>
  <c r="AS70" i="2"/>
  <c r="AT70" i="2"/>
  <c r="AJ71" i="2"/>
  <c r="AK71" i="2"/>
  <c r="AL71" i="2"/>
  <c r="AM71" i="2"/>
  <c r="AN71" i="2"/>
  <c r="AO71" i="2"/>
  <c r="AP71" i="2"/>
  <c r="AQ71" i="2"/>
  <c r="AR71" i="2"/>
  <c r="AS71" i="2"/>
  <c r="AT71" i="2"/>
  <c r="AJ72" i="2"/>
  <c r="AK72" i="2"/>
  <c r="AL72" i="2"/>
  <c r="AM72" i="2"/>
  <c r="AN72" i="2"/>
  <c r="AO72" i="2"/>
  <c r="AP72" i="2"/>
  <c r="AQ72" i="2"/>
  <c r="AR72" i="2"/>
  <c r="AS72" i="2"/>
  <c r="AT72" i="2"/>
  <c r="AJ73" i="2"/>
  <c r="AK73" i="2"/>
  <c r="AL73" i="2"/>
  <c r="AM73" i="2"/>
  <c r="AN73" i="2"/>
  <c r="AO73" i="2"/>
  <c r="AP73" i="2"/>
  <c r="AQ73" i="2"/>
  <c r="AR73" i="2"/>
  <c r="AS73" i="2"/>
  <c r="AT73" i="2"/>
  <c r="AJ74" i="2"/>
  <c r="AK74" i="2"/>
  <c r="AL74" i="2"/>
  <c r="AM74" i="2"/>
  <c r="AN74" i="2"/>
  <c r="AO74" i="2"/>
  <c r="AP74" i="2"/>
  <c r="AQ74" i="2"/>
  <c r="AR74" i="2"/>
  <c r="AS74" i="2"/>
  <c r="AT74" i="2"/>
  <c r="AJ75" i="2"/>
  <c r="AK75" i="2"/>
  <c r="AL75" i="2"/>
  <c r="AM75" i="2"/>
  <c r="AN75" i="2"/>
  <c r="AO75" i="2"/>
  <c r="AP75" i="2"/>
  <c r="AQ75" i="2"/>
  <c r="AR75" i="2"/>
  <c r="AS75" i="2"/>
  <c r="AT75" i="2"/>
  <c r="AJ76" i="2"/>
  <c r="AK76" i="2"/>
  <c r="AL76" i="2"/>
  <c r="AM76" i="2"/>
  <c r="AN76" i="2"/>
  <c r="AO76" i="2"/>
  <c r="AP76" i="2"/>
  <c r="AQ76" i="2"/>
  <c r="AR76" i="2"/>
  <c r="AS76" i="2"/>
  <c r="AT76" i="2"/>
  <c r="AJ77" i="2"/>
  <c r="AK77" i="2"/>
  <c r="AL77" i="2"/>
  <c r="AM77" i="2"/>
  <c r="AN77" i="2"/>
  <c r="AO77" i="2"/>
  <c r="AP77" i="2"/>
  <c r="AQ77" i="2"/>
  <c r="AR77" i="2"/>
  <c r="AS77" i="2"/>
  <c r="AT77" i="2"/>
  <c r="AJ78" i="2"/>
  <c r="AK78" i="2"/>
  <c r="AL78" i="2"/>
  <c r="AM78" i="2"/>
  <c r="AN78" i="2"/>
  <c r="AO78" i="2"/>
  <c r="AP78" i="2"/>
  <c r="AQ78" i="2"/>
  <c r="AR78" i="2"/>
  <c r="AS78" i="2"/>
  <c r="AT78" i="2"/>
  <c r="AJ79" i="2"/>
  <c r="AK79" i="2"/>
  <c r="AL79" i="2"/>
  <c r="AM79" i="2"/>
  <c r="AN79" i="2"/>
  <c r="AO79" i="2"/>
  <c r="AP79" i="2"/>
  <c r="AQ79" i="2"/>
  <c r="AR79" i="2"/>
  <c r="AS79" i="2"/>
  <c r="AT79" i="2"/>
  <c r="AJ80" i="2"/>
  <c r="AK80" i="2"/>
  <c r="AL80" i="2"/>
  <c r="AM80" i="2"/>
  <c r="AN80" i="2"/>
  <c r="AO80" i="2"/>
  <c r="AP80" i="2"/>
  <c r="AQ80" i="2"/>
  <c r="AR80" i="2"/>
  <c r="AS80" i="2"/>
  <c r="AT80" i="2"/>
  <c r="AJ81" i="2"/>
  <c r="AK81" i="2"/>
  <c r="AL81" i="2"/>
  <c r="AM81" i="2"/>
  <c r="AN81" i="2"/>
  <c r="AO81" i="2"/>
  <c r="AP81" i="2"/>
  <c r="AQ81" i="2"/>
  <c r="AR81" i="2"/>
  <c r="AS81" i="2"/>
  <c r="AT81" i="2"/>
  <c r="AJ82" i="2"/>
  <c r="AK82" i="2"/>
  <c r="AL82" i="2"/>
  <c r="AM82" i="2"/>
  <c r="AN82" i="2"/>
  <c r="AO82" i="2"/>
  <c r="AP82" i="2"/>
  <c r="AQ82" i="2"/>
  <c r="AR82" i="2"/>
  <c r="AS82" i="2"/>
  <c r="AT82" i="2"/>
  <c r="AJ83" i="2"/>
  <c r="AK83" i="2"/>
  <c r="AL83" i="2"/>
  <c r="AM83" i="2"/>
  <c r="AN83" i="2"/>
  <c r="AO83" i="2"/>
  <c r="AP83" i="2"/>
  <c r="AQ83" i="2"/>
  <c r="AR83" i="2"/>
  <c r="AS83" i="2"/>
  <c r="AT83" i="2"/>
  <c r="AJ84" i="2"/>
  <c r="AK84" i="2"/>
  <c r="AL84" i="2"/>
  <c r="AM84" i="2"/>
  <c r="AN84" i="2"/>
  <c r="AO84" i="2"/>
  <c r="AP84" i="2"/>
  <c r="AQ84" i="2"/>
  <c r="AR84" i="2"/>
  <c r="AS84" i="2"/>
  <c r="AT84" i="2"/>
  <c r="AJ85" i="2"/>
  <c r="AK85" i="2"/>
  <c r="AL85" i="2"/>
  <c r="AM85" i="2"/>
  <c r="AN85" i="2"/>
  <c r="AO85" i="2"/>
  <c r="AP85" i="2"/>
  <c r="AQ85" i="2"/>
  <c r="AR85" i="2"/>
  <c r="AS85" i="2"/>
  <c r="AT85" i="2"/>
  <c r="AJ86" i="2"/>
  <c r="AK86" i="2"/>
  <c r="AL86" i="2"/>
  <c r="AM86" i="2"/>
  <c r="AN86" i="2"/>
  <c r="AO86" i="2"/>
  <c r="AP86" i="2"/>
  <c r="AQ86" i="2"/>
  <c r="AR86" i="2"/>
  <c r="AS86" i="2"/>
  <c r="AT86" i="2"/>
  <c r="AJ87" i="2"/>
  <c r="AK87" i="2"/>
  <c r="AL87" i="2"/>
  <c r="AM87" i="2"/>
  <c r="AN87" i="2"/>
  <c r="AO87" i="2"/>
  <c r="AP87" i="2"/>
  <c r="AQ87" i="2"/>
  <c r="AR87" i="2"/>
  <c r="AS87" i="2"/>
  <c r="AT87" i="2"/>
  <c r="AJ88" i="2"/>
  <c r="AK88" i="2"/>
  <c r="AL88" i="2"/>
  <c r="AM88" i="2"/>
  <c r="AN88" i="2"/>
  <c r="AO88" i="2"/>
  <c r="AP88" i="2"/>
  <c r="AQ88" i="2"/>
  <c r="AR88" i="2"/>
  <c r="AS88" i="2"/>
  <c r="AT88" i="2"/>
  <c r="AJ89" i="2"/>
  <c r="AK89" i="2"/>
  <c r="AL89" i="2"/>
  <c r="AM89" i="2"/>
  <c r="AN89" i="2"/>
  <c r="AO89" i="2"/>
  <c r="AP89" i="2"/>
  <c r="AQ89" i="2"/>
  <c r="AR89" i="2"/>
  <c r="AS89" i="2"/>
  <c r="AT89" i="2"/>
  <c r="AJ90" i="2"/>
  <c r="AK90" i="2"/>
  <c r="AL90" i="2"/>
  <c r="AM90" i="2"/>
  <c r="AN90" i="2"/>
  <c r="AO90" i="2"/>
  <c r="AP90" i="2"/>
  <c r="AQ90" i="2"/>
  <c r="AR90" i="2"/>
  <c r="AS90" i="2"/>
  <c r="AT90" i="2"/>
  <c r="AJ91" i="2"/>
  <c r="AK91" i="2"/>
  <c r="AL91" i="2"/>
  <c r="AM91" i="2"/>
  <c r="AN91" i="2"/>
  <c r="AO91" i="2"/>
  <c r="AP91" i="2"/>
  <c r="AQ91" i="2"/>
  <c r="AR91" i="2"/>
  <c r="AS91" i="2"/>
  <c r="AT91" i="2"/>
  <c r="AJ92" i="2"/>
  <c r="AK92" i="2"/>
  <c r="AL92" i="2"/>
  <c r="AM92" i="2"/>
  <c r="AN92" i="2"/>
  <c r="AO92" i="2"/>
  <c r="AP92" i="2"/>
  <c r="AQ92" i="2"/>
  <c r="AR92" i="2"/>
  <c r="AS92" i="2"/>
  <c r="AT92" i="2"/>
  <c r="AJ93" i="2"/>
  <c r="AK93" i="2"/>
  <c r="AL93" i="2"/>
  <c r="AM93" i="2"/>
  <c r="AN93" i="2"/>
  <c r="AO93" i="2"/>
  <c r="AP93" i="2"/>
  <c r="AQ93" i="2"/>
  <c r="AR93" i="2"/>
  <c r="AS93" i="2"/>
  <c r="AT93" i="2"/>
  <c r="AJ94" i="2"/>
  <c r="AK94" i="2"/>
  <c r="AL94" i="2"/>
  <c r="AM94" i="2"/>
  <c r="AN94" i="2"/>
  <c r="AO94" i="2"/>
  <c r="AP94" i="2"/>
  <c r="AQ94" i="2"/>
  <c r="AR94" i="2"/>
  <c r="AS94" i="2"/>
  <c r="AT94" i="2"/>
  <c r="AJ95" i="2"/>
  <c r="AK95" i="2"/>
  <c r="AL95" i="2"/>
  <c r="AM95" i="2"/>
  <c r="AN95" i="2"/>
  <c r="AO95" i="2"/>
  <c r="AP95" i="2"/>
  <c r="AQ95" i="2"/>
  <c r="AR95" i="2"/>
  <c r="AS95" i="2"/>
  <c r="AT95" i="2"/>
  <c r="AJ96" i="2"/>
  <c r="AK96" i="2"/>
  <c r="AL96" i="2"/>
  <c r="AM96" i="2"/>
  <c r="AN96" i="2"/>
  <c r="AO96" i="2"/>
  <c r="AP96" i="2"/>
  <c r="AQ96" i="2"/>
  <c r="AR96" i="2"/>
  <c r="AS96" i="2"/>
  <c r="AT96" i="2"/>
  <c r="AJ97" i="2"/>
  <c r="AK97" i="2"/>
  <c r="AL97" i="2"/>
  <c r="AM97" i="2"/>
  <c r="AN97" i="2"/>
  <c r="AO97" i="2"/>
  <c r="AP97" i="2"/>
  <c r="AQ97" i="2"/>
  <c r="AR97" i="2"/>
  <c r="AS97" i="2"/>
  <c r="AT97" i="2"/>
  <c r="AJ98" i="2"/>
  <c r="AK98" i="2"/>
  <c r="AL98" i="2"/>
  <c r="AM98" i="2"/>
  <c r="AN98" i="2"/>
  <c r="AO98" i="2"/>
  <c r="AP98" i="2"/>
  <c r="AQ98" i="2"/>
  <c r="AR98" i="2"/>
  <c r="AS98" i="2"/>
  <c r="AT98" i="2"/>
  <c r="AJ99" i="2"/>
  <c r="AK99" i="2"/>
  <c r="AL99" i="2"/>
  <c r="AM99" i="2"/>
  <c r="AN99" i="2"/>
  <c r="AO99" i="2"/>
  <c r="AP99" i="2"/>
  <c r="AQ99" i="2"/>
  <c r="AR99" i="2"/>
  <c r="AS99" i="2"/>
  <c r="AT99" i="2"/>
  <c r="AJ100" i="2"/>
  <c r="AK100" i="2"/>
  <c r="AL100" i="2"/>
  <c r="AM100" i="2"/>
  <c r="AN100" i="2"/>
  <c r="AO100" i="2"/>
  <c r="AP100" i="2"/>
  <c r="AQ100" i="2"/>
  <c r="AR100" i="2"/>
  <c r="AS100" i="2"/>
  <c r="AT100" i="2"/>
  <c r="AJ101" i="2"/>
  <c r="AK101" i="2"/>
  <c r="AL101" i="2"/>
  <c r="AM101" i="2"/>
  <c r="AN101" i="2"/>
  <c r="AO101" i="2"/>
  <c r="AP101" i="2"/>
  <c r="AQ101" i="2"/>
  <c r="AR101" i="2"/>
  <c r="AS101" i="2"/>
  <c r="AT101" i="2"/>
  <c r="AJ102" i="2"/>
  <c r="AK102" i="2"/>
  <c r="AL102" i="2"/>
  <c r="AM102" i="2"/>
  <c r="AN102" i="2"/>
  <c r="AO102" i="2"/>
  <c r="AP102" i="2"/>
  <c r="AQ102" i="2"/>
  <c r="AR102" i="2"/>
  <c r="AS102" i="2"/>
  <c r="AT102" i="2"/>
  <c r="AJ103" i="2"/>
  <c r="AK103" i="2"/>
  <c r="AL103" i="2"/>
  <c r="AM103" i="2"/>
  <c r="AN103" i="2"/>
  <c r="AO103" i="2"/>
  <c r="AP103" i="2"/>
  <c r="AQ103" i="2"/>
  <c r="AR103" i="2"/>
  <c r="AS103" i="2"/>
  <c r="AT103" i="2"/>
  <c r="AJ104" i="2"/>
  <c r="AK104" i="2"/>
  <c r="AL104" i="2"/>
  <c r="AM104" i="2"/>
  <c r="AN104" i="2"/>
  <c r="AO104" i="2"/>
  <c r="AP104" i="2"/>
  <c r="AQ104" i="2"/>
  <c r="AR104" i="2"/>
  <c r="AS104" i="2"/>
  <c r="AT104" i="2"/>
  <c r="AJ105" i="2"/>
  <c r="AK105" i="2"/>
  <c r="AL105" i="2"/>
  <c r="AM105" i="2"/>
  <c r="AN105" i="2"/>
  <c r="AO105" i="2"/>
  <c r="AP105" i="2"/>
  <c r="AQ105" i="2"/>
  <c r="AR105" i="2"/>
  <c r="AS105" i="2"/>
  <c r="AT105" i="2"/>
  <c r="AJ106" i="2"/>
  <c r="AK106" i="2"/>
  <c r="AL106" i="2"/>
  <c r="AM106" i="2"/>
  <c r="AN106" i="2"/>
  <c r="AO106" i="2"/>
  <c r="AP106" i="2"/>
  <c r="AQ106" i="2"/>
  <c r="AR106" i="2"/>
  <c r="AS106" i="2"/>
  <c r="AT106" i="2"/>
  <c r="AJ107" i="2"/>
  <c r="AK107" i="2"/>
  <c r="AL107" i="2"/>
  <c r="AM107" i="2"/>
  <c r="AN107" i="2"/>
  <c r="AO107" i="2"/>
  <c r="AP107" i="2"/>
  <c r="AQ107" i="2"/>
  <c r="AR107" i="2"/>
  <c r="AS107" i="2"/>
  <c r="AT107" i="2"/>
  <c r="AJ108" i="2"/>
  <c r="AK108" i="2"/>
  <c r="AL108" i="2"/>
  <c r="AM108" i="2"/>
  <c r="AN108" i="2"/>
  <c r="AO108" i="2"/>
  <c r="AP108" i="2"/>
  <c r="AQ108" i="2"/>
  <c r="AR108" i="2"/>
  <c r="AS108" i="2"/>
  <c r="AT108" i="2"/>
  <c r="AJ109" i="2"/>
  <c r="AK109" i="2"/>
  <c r="AL109" i="2"/>
  <c r="AM109" i="2"/>
  <c r="AN109" i="2"/>
  <c r="AO109" i="2"/>
  <c r="AP109" i="2"/>
  <c r="AQ109" i="2"/>
  <c r="AR109" i="2"/>
  <c r="AS109" i="2"/>
  <c r="AT109" i="2"/>
  <c r="AJ110" i="2"/>
  <c r="AK110" i="2"/>
  <c r="AL110" i="2"/>
  <c r="AM110" i="2"/>
  <c r="AN110" i="2"/>
  <c r="AO110" i="2"/>
  <c r="AP110" i="2"/>
  <c r="AQ110" i="2"/>
  <c r="AR110" i="2"/>
  <c r="AS110" i="2"/>
  <c r="AT110" i="2"/>
  <c r="AJ111" i="2"/>
  <c r="AK111" i="2"/>
  <c r="AL111" i="2"/>
  <c r="AM111" i="2"/>
  <c r="AN111" i="2"/>
  <c r="AO111" i="2"/>
  <c r="AP111" i="2"/>
  <c r="AQ111" i="2"/>
  <c r="AR111" i="2"/>
  <c r="AS111" i="2"/>
  <c r="AT111" i="2"/>
  <c r="AJ112" i="2"/>
  <c r="AK112" i="2"/>
  <c r="AL112" i="2"/>
  <c r="AM112" i="2"/>
  <c r="AN112" i="2"/>
  <c r="AO112" i="2"/>
  <c r="AP112" i="2"/>
  <c r="AQ112" i="2"/>
  <c r="AR112" i="2"/>
  <c r="AS112" i="2"/>
  <c r="AT112" i="2"/>
  <c r="AJ113" i="2"/>
  <c r="AK113" i="2"/>
  <c r="AL113" i="2"/>
  <c r="AM113" i="2"/>
  <c r="AN113" i="2"/>
  <c r="AO113" i="2"/>
  <c r="AP113" i="2"/>
  <c r="AQ113" i="2"/>
  <c r="AR113" i="2"/>
  <c r="AS113" i="2"/>
  <c r="AT113" i="2"/>
  <c r="AJ114" i="2"/>
  <c r="AK114" i="2"/>
  <c r="AL114" i="2"/>
  <c r="AM114" i="2"/>
  <c r="AN114" i="2"/>
  <c r="AO114" i="2"/>
  <c r="AP114" i="2"/>
  <c r="AQ114" i="2"/>
  <c r="AR114" i="2"/>
  <c r="AS114" i="2"/>
  <c r="AT114" i="2"/>
  <c r="AJ115" i="2"/>
  <c r="AK115" i="2"/>
  <c r="AL115" i="2"/>
  <c r="AM115" i="2"/>
  <c r="AN115" i="2"/>
  <c r="AO115" i="2"/>
  <c r="AP115" i="2"/>
  <c r="AQ115" i="2"/>
  <c r="AR115" i="2"/>
  <c r="AS115" i="2"/>
  <c r="AT115" i="2"/>
  <c r="AJ116" i="2"/>
  <c r="AK116" i="2"/>
  <c r="AL116" i="2"/>
  <c r="AM116" i="2"/>
  <c r="AN116" i="2"/>
  <c r="AO116" i="2"/>
  <c r="AP116" i="2"/>
  <c r="AQ116" i="2"/>
  <c r="AR116" i="2"/>
  <c r="AS116" i="2"/>
  <c r="AT116" i="2"/>
  <c r="AJ117" i="2"/>
  <c r="AK117" i="2"/>
  <c r="AL117" i="2"/>
  <c r="AM117" i="2"/>
  <c r="AN117" i="2"/>
  <c r="AO117" i="2"/>
  <c r="AP117" i="2"/>
  <c r="AQ117" i="2"/>
  <c r="AR117" i="2"/>
  <c r="AS117" i="2"/>
  <c r="AT117" i="2"/>
  <c r="AJ118" i="2"/>
  <c r="AK118" i="2"/>
  <c r="AL118" i="2"/>
  <c r="AM118" i="2"/>
  <c r="AN118" i="2"/>
  <c r="AO118" i="2"/>
  <c r="AP118" i="2"/>
  <c r="AQ118" i="2"/>
  <c r="AR118" i="2"/>
  <c r="AS118" i="2"/>
  <c r="AT118" i="2"/>
  <c r="AJ119" i="2"/>
  <c r="AK119" i="2"/>
  <c r="AL119" i="2"/>
  <c r="AM119" i="2"/>
  <c r="AN119" i="2"/>
  <c r="AO119" i="2"/>
  <c r="AP119" i="2"/>
  <c r="AQ119" i="2"/>
  <c r="AR119" i="2"/>
  <c r="AS119" i="2"/>
  <c r="AT119" i="2"/>
  <c r="AJ120" i="2"/>
  <c r="AK120" i="2"/>
  <c r="AL120" i="2"/>
  <c r="AM120" i="2"/>
  <c r="AN120" i="2"/>
  <c r="AO120" i="2"/>
  <c r="AP120" i="2"/>
  <c r="AQ120" i="2"/>
  <c r="AR120" i="2"/>
  <c r="AS120" i="2"/>
  <c r="AT120" i="2"/>
  <c r="AJ121" i="2"/>
  <c r="AK121" i="2"/>
  <c r="AL121" i="2"/>
  <c r="AM121" i="2"/>
  <c r="AN121" i="2"/>
  <c r="AO121" i="2"/>
  <c r="AP121" i="2"/>
  <c r="AQ121" i="2"/>
  <c r="AR121" i="2"/>
  <c r="AS121" i="2"/>
  <c r="AT121" i="2"/>
  <c r="AJ122" i="2"/>
  <c r="AK122" i="2"/>
  <c r="AL122" i="2"/>
  <c r="AM122" i="2"/>
  <c r="AN122" i="2"/>
  <c r="AO122" i="2"/>
  <c r="AP122" i="2"/>
  <c r="AQ122" i="2"/>
  <c r="AR122" i="2"/>
  <c r="AS122" i="2"/>
  <c r="AT122" i="2"/>
  <c r="AJ123" i="2"/>
  <c r="AK123" i="2"/>
  <c r="AL123" i="2"/>
  <c r="AM123" i="2"/>
  <c r="AN123" i="2"/>
  <c r="AO123" i="2"/>
  <c r="AP123" i="2"/>
  <c r="AQ123" i="2"/>
  <c r="AR123" i="2"/>
  <c r="AS123" i="2"/>
  <c r="AT123" i="2"/>
  <c r="AJ124" i="2"/>
  <c r="AK124" i="2"/>
  <c r="AL124" i="2"/>
  <c r="AM124" i="2"/>
  <c r="AN124" i="2"/>
  <c r="AO124" i="2"/>
  <c r="AP124" i="2"/>
  <c r="AQ124" i="2"/>
  <c r="AR124" i="2"/>
  <c r="AS124" i="2"/>
  <c r="AT124" i="2"/>
  <c r="AJ125" i="2"/>
  <c r="AK125" i="2"/>
  <c r="AL125" i="2"/>
  <c r="AM125" i="2"/>
  <c r="AN125" i="2"/>
  <c r="AO125" i="2"/>
  <c r="AP125" i="2"/>
  <c r="AQ125" i="2"/>
  <c r="AR125" i="2"/>
  <c r="AS125" i="2"/>
  <c r="AT125" i="2"/>
  <c r="AJ126" i="2"/>
  <c r="AK126" i="2"/>
  <c r="AL126" i="2"/>
  <c r="AM126" i="2"/>
  <c r="AN126" i="2"/>
  <c r="AO126" i="2"/>
  <c r="AP126" i="2"/>
  <c r="AQ126" i="2"/>
  <c r="AR126" i="2"/>
  <c r="AS126" i="2"/>
  <c r="AT126" i="2"/>
  <c r="AJ127" i="2"/>
  <c r="AK127" i="2"/>
  <c r="AL127" i="2"/>
  <c r="AM127" i="2"/>
  <c r="AN127" i="2"/>
  <c r="AO127" i="2"/>
  <c r="AP127" i="2"/>
  <c r="AQ127" i="2"/>
  <c r="AR127" i="2"/>
  <c r="AS127" i="2"/>
  <c r="AT127" i="2"/>
  <c r="AJ128" i="2"/>
  <c r="AK128" i="2"/>
  <c r="AL128" i="2"/>
  <c r="AM128" i="2"/>
  <c r="AN128" i="2"/>
  <c r="AO128" i="2"/>
  <c r="AP128" i="2"/>
  <c r="AQ128" i="2"/>
  <c r="AR128" i="2"/>
  <c r="AS128" i="2"/>
  <c r="AT128" i="2"/>
  <c r="AJ129" i="2"/>
  <c r="AK129" i="2"/>
  <c r="AL129" i="2"/>
  <c r="AM129" i="2"/>
  <c r="AN129" i="2"/>
  <c r="AO129" i="2"/>
  <c r="AP129" i="2"/>
  <c r="AQ129" i="2"/>
  <c r="AR129" i="2"/>
  <c r="AS129" i="2"/>
  <c r="AT129" i="2"/>
  <c r="AJ130" i="2"/>
  <c r="AK130" i="2"/>
  <c r="AL130" i="2"/>
  <c r="AM130" i="2"/>
  <c r="AN130" i="2"/>
  <c r="AO130" i="2"/>
  <c r="AP130" i="2"/>
  <c r="AQ130" i="2"/>
  <c r="AR130" i="2"/>
  <c r="AS130" i="2"/>
  <c r="AT130" i="2"/>
  <c r="AJ131" i="2"/>
  <c r="AK131" i="2"/>
  <c r="AL131" i="2"/>
  <c r="AM131" i="2"/>
  <c r="AN131" i="2"/>
  <c r="AO131" i="2"/>
  <c r="AP131" i="2"/>
  <c r="AQ131" i="2"/>
  <c r="AR131" i="2"/>
  <c r="AS131" i="2"/>
  <c r="AT131" i="2"/>
  <c r="AJ132" i="2"/>
  <c r="AK132" i="2"/>
  <c r="AL132" i="2"/>
  <c r="AM132" i="2"/>
  <c r="AN132" i="2"/>
  <c r="AO132" i="2"/>
  <c r="AP132" i="2"/>
  <c r="AQ132" i="2"/>
  <c r="AR132" i="2"/>
  <c r="AS132" i="2"/>
  <c r="AT132" i="2"/>
  <c r="AJ133" i="2"/>
  <c r="AK133" i="2"/>
  <c r="AL133" i="2"/>
  <c r="AM133" i="2"/>
  <c r="AN133" i="2"/>
  <c r="AO133" i="2"/>
  <c r="AP133" i="2"/>
  <c r="AQ133" i="2"/>
  <c r="AR133" i="2"/>
  <c r="AS133" i="2"/>
  <c r="AT133" i="2"/>
  <c r="AJ134" i="2"/>
  <c r="AK134" i="2"/>
  <c r="AL134" i="2"/>
  <c r="AM134" i="2"/>
  <c r="AN134" i="2"/>
  <c r="AO134" i="2"/>
  <c r="AP134" i="2"/>
  <c r="AQ134" i="2"/>
  <c r="AR134" i="2"/>
  <c r="AS134" i="2"/>
  <c r="AT134" i="2"/>
  <c r="AJ135" i="2"/>
  <c r="AK135" i="2"/>
  <c r="AL135" i="2"/>
  <c r="AM135" i="2"/>
  <c r="AN135" i="2"/>
  <c r="AO135" i="2"/>
  <c r="AP135" i="2"/>
  <c r="AQ135" i="2"/>
  <c r="AR135" i="2"/>
  <c r="AS135" i="2"/>
  <c r="AT135" i="2"/>
  <c r="AJ136" i="2"/>
  <c r="AK136" i="2"/>
  <c r="AL136" i="2"/>
  <c r="AM136" i="2"/>
  <c r="AN136" i="2"/>
  <c r="AO136" i="2"/>
  <c r="AP136" i="2"/>
  <c r="AQ136" i="2"/>
  <c r="AR136" i="2"/>
  <c r="AS136" i="2"/>
  <c r="AT136" i="2"/>
  <c r="AJ137" i="2"/>
  <c r="AK137" i="2"/>
  <c r="AL137" i="2"/>
  <c r="AM137" i="2"/>
  <c r="AN137" i="2"/>
  <c r="AO137" i="2"/>
  <c r="AP137" i="2"/>
  <c r="AQ137" i="2"/>
  <c r="AR137" i="2"/>
  <c r="AS137" i="2"/>
  <c r="AT137" i="2"/>
  <c r="AJ138" i="2"/>
  <c r="AK138" i="2"/>
  <c r="AL138" i="2"/>
  <c r="AM138" i="2"/>
  <c r="AN138" i="2"/>
  <c r="AO138" i="2"/>
  <c r="AP138" i="2"/>
  <c r="AQ138" i="2"/>
  <c r="AR138" i="2"/>
  <c r="AS138" i="2"/>
  <c r="AT138" i="2"/>
  <c r="AJ139" i="2"/>
  <c r="AK139" i="2"/>
  <c r="AL139" i="2"/>
  <c r="AM139" i="2"/>
  <c r="AN139" i="2"/>
  <c r="AO139" i="2"/>
  <c r="AP139" i="2"/>
  <c r="AQ139" i="2"/>
  <c r="AR139" i="2"/>
  <c r="AS139" i="2"/>
  <c r="AT139" i="2"/>
  <c r="AJ140" i="2"/>
  <c r="AK140" i="2"/>
  <c r="AL140" i="2"/>
  <c r="AM140" i="2"/>
  <c r="AN140" i="2"/>
  <c r="AO140" i="2"/>
  <c r="AP140" i="2"/>
  <c r="AQ140" i="2"/>
  <c r="AR140" i="2"/>
  <c r="AS140" i="2"/>
  <c r="AT140" i="2"/>
  <c r="AJ141" i="2"/>
  <c r="AK141" i="2"/>
  <c r="AL141" i="2"/>
  <c r="AM141" i="2"/>
  <c r="AN141" i="2"/>
  <c r="AO141" i="2"/>
  <c r="AP141" i="2"/>
  <c r="AQ141" i="2"/>
  <c r="AR141" i="2"/>
  <c r="AS141" i="2"/>
  <c r="AT141" i="2"/>
  <c r="AJ142" i="2"/>
  <c r="AK142" i="2"/>
  <c r="AL142" i="2"/>
  <c r="AM142" i="2"/>
  <c r="AN142" i="2"/>
  <c r="AO142" i="2"/>
  <c r="AP142" i="2"/>
  <c r="AQ142" i="2"/>
  <c r="AR142" i="2"/>
  <c r="AS142" i="2"/>
  <c r="AT142" i="2"/>
  <c r="AJ143" i="2"/>
  <c r="AK143" i="2"/>
  <c r="AL143" i="2"/>
  <c r="AM143" i="2"/>
  <c r="AN143" i="2"/>
  <c r="AO143" i="2"/>
  <c r="AP143" i="2"/>
  <c r="AQ143" i="2"/>
  <c r="AR143" i="2"/>
  <c r="AS143" i="2"/>
  <c r="AT143" i="2"/>
  <c r="AJ144" i="2"/>
  <c r="AK144" i="2"/>
  <c r="AL144" i="2"/>
  <c r="AM144" i="2"/>
  <c r="AN144" i="2"/>
  <c r="AO144" i="2"/>
  <c r="AP144" i="2"/>
  <c r="AQ144" i="2"/>
  <c r="AR144" i="2"/>
  <c r="AS144" i="2"/>
  <c r="AT144" i="2"/>
  <c r="AJ145" i="2"/>
  <c r="AK145" i="2"/>
  <c r="AL145" i="2"/>
  <c r="AM145" i="2"/>
  <c r="AN145" i="2"/>
  <c r="AO145" i="2"/>
  <c r="AP145" i="2"/>
  <c r="AQ145" i="2"/>
  <c r="AR145" i="2"/>
  <c r="AS145" i="2"/>
  <c r="AT145" i="2"/>
  <c r="AJ146" i="2"/>
  <c r="AK146" i="2"/>
  <c r="AL146" i="2"/>
  <c r="AM146" i="2"/>
  <c r="AN146" i="2"/>
  <c r="AO146" i="2"/>
  <c r="AP146" i="2"/>
  <c r="AQ146" i="2"/>
  <c r="AR146" i="2"/>
  <c r="AS146" i="2"/>
  <c r="AT146" i="2"/>
  <c r="AJ147" i="2"/>
  <c r="AK147" i="2"/>
  <c r="AL147" i="2"/>
  <c r="AM147" i="2"/>
  <c r="AN147" i="2"/>
  <c r="AO147" i="2"/>
  <c r="AP147" i="2"/>
  <c r="AQ147" i="2"/>
  <c r="AR147" i="2"/>
  <c r="AS147" i="2"/>
  <c r="AT147" i="2"/>
  <c r="AJ148" i="2"/>
  <c r="AK148" i="2"/>
  <c r="AL148" i="2"/>
  <c r="AM148" i="2"/>
  <c r="AN148" i="2"/>
  <c r="AO148" i="2"/>
  <c r="AP148" i="2"/>
  <c r="AQ148" i="2"/>
  <c r="AR148" i="2"/>
  <c r="AS148" i="2"/>
  <c r="AT148" i="2"/>
  <c r="AJ149" i="2"/>
  <c r="AK149" i="2"/>
  <c r="AL149" i="2"/>
  <c r="AM149" i="2"/>
  <c r="AN149" i="2"/>
  <c r="AO149" i="2"/>
  <c r="AP149" i="2"/>
  <c r="AQ149" i="2"/>
  <c r="AR149" i="2"/>
  <c r="AS149" i="2"/>
  <c r="AT149" i="2"/>
  <c r="AJ150" i="2"/>
  <c r="AK150" i="2"/>
  <c r="AL150" i="2"/>
  <c r="AM150" i="2"/>
  <c r="AN150" i="2"/>
  <c r="AO150" i="2"/>
  <c r="AP150" i="2"/>
  <c r="AQ150" i="2"/>
  <c r="AR150" i="2"/>
  <c r="AS150" i="2"/>
  <c r="AT150" i="2"/>
  <c r="AJ151" i="2"/>
  <c r="AK151" i="2"/>
  <c r="AL151" i="2"/>
  <c r="AM151" i="2"/>
  <c r="AN151" i="2"/>
  <c r="AO151" i="2"/>
  <c r="AP151" i="2"/>
  <c r="AQ151" i="2"/>
  <c r="AR151" i="2"/>
  <c r="AS151" i="2"/>
  <c r="AT151" i="2"/>
  <c r="AJ152" i="2"/>
  <c r="AK152" i="2"/>
  <c r="AL152" i="2"/>
  <c r="AM152" i="2"/>
  <c r="AN152" i="2"/>
  <c r="AO152" i="2"/>
  <c r="AP152" i="2"/>
  <c r="AQ152" i="2"/>
  <c r="AR152" i="2"/>
  <c r="AS152" i="2"/>
  <c r="AT152" i="2"/>
  <c r="AJ153" i="2"/>
  <c r="AK153" i="2"/>
  <c r="AL153" i="2"/>
  <c r="AM153" i="2"/>
  <c r="AN153" i="2"/>
  <c r="AO153" i="2"/>
  <c r="AP153" i="2"/>
  <c r="AQ153" i="2"/>
  <c r="AR153" i="2"/>
  <c r="AS153" i="2"/>
  <c r="AT153" i="2"/>
  <c r="AJ154" i="2"/>
  <c r="AK154" i="2"/>
  <c r="AL154" i="2"/>
  <c r="AM154" i="2"/>
  <c r="AN154" i="2"/>
  <c r="AO154" i="2"/>
  <c r="AP154" i="2"/>
  <c r="AQ154" i="2"/>
  <c r="AR154" i="2"/>
  <c r="AS154" i="2"/>
  <c r="AT154" i="2"/>
  <c r="AJ155" i="2"/>
  <c r="AK155" i="2"/>
  <c r="AL155" i="2"/>
  <c r="AM155" i="2"/>
  <c r="AN155" i="2"/>
  <c r="AO155" i="2"/>
  <c r="AP155" i="2"/>
  <c r="AQ155" i="2"/>
  <c r="AR155" i="2"/>
  <c r="AS155" i="2"/>
  <c r="AT155" i="2"/>
  <c r="AJ156" i="2"/>
  <c r="AK156" i="2"/>
  <c r="AL156" i="2"/>
  <c r="AM156" i="2"/>
  <c r="AN156" i="2"/>
  <c r="AO156" i="2"/>
  <c r="AP156" i="2"/>
  <c r="AQ156" i="2"/>
  <c r="AR156" i="2"/>
  <c r="AS156" i="2"/>
  <c r="AT156" i="2"/>
  <c r="AJ157" i="2"/>
  <c r="AK157" i="2"/>
  <c r="AL157" i="2"/>
  <c r="AM157" i="2"/>
  <c r="AN157" i="2"/>
  <c r="AO157" i="2"/>
  <c r="AP157" i="2"/>
  <c r="AQ157" i="2"/>
  <c r="AR157" i="2"/>
  <c r="AS157" i="2"/>
  <c r="AT157" i="2"/>
  <c r="AJ158" i="2"/>
  <c r="AK158" i="2"/>
  <c r="AL158" i="2"/>
  <c r="AM158" i="2"/>
  <c r="AN158" i="2"/>
  <c r="AO158" i="2"/>
  <c r="AP158" i="2"/>
  <c r="AQ158" i="2"/>
  <c r="AR158" i="2"/>
  <c r="AS158" i="2"/>
  <c r="AT158" i="2"/>
  <c r="AJ159" i="2"/>
  <c r="AK159" i="2"/>
  <c r="AL159" i="2"/>
  <c r="AM159" i="2"/>
  <c r="AN159" i="2"/>
  <c r="AO159" i="2"/>
  <c r="AP159" i="2"/>
  <c r="AQ159" i="2"/>
  <c r="AR159" i="2"/>
  <c r="AS159" i="2"/>
  <c r="AT159" i="2"/>
  <c r="AJ160" i="2"/>
  <c r="AK160" i="2"/>
  <c r="AL160" i="2"/>
  <c r="AM160" i="2"/>
  <c r="AN160" i="2"/>
  <c r="AO160" i="2"/>
  <c r="AP160" i="2"/>
  <c r="AQ160" i="2"/>
  <c r="AR160" i="2"/>
  <c r="AS160" i="2"/>
  <c r="AT160" i="2"/>
  <c r="AJ161" i="2"/>
  <c r="AK161" i="2"/>
  <c r="AL161" i="2"/>
  <c r="AM161" i="2"/>
  <c r="AN161" i="2"/>
  <c r="AO161" i="2"/>
  <c r="AP161" i="2"/>
  <c r="AQ161" i="2"/>
  <c r="AR161" i="2"/>
  <c r="AS161" i="2"/>
  <c r="AT161" i="2"/>
  <c r="AJ162" i="2"/>
  <c r="AK162" i="2"/>
  <c r="AL162" i="2"/>
  <c r="AM162" i="2"/>
  <c r="AN162" i="2"/>
  <c r="AO162" i="2"/>
  <c r="AP162" i="2"/>
  <c r="AQ162" i="2"/>
  <c r="AR162" i="2"/>
  <c r="AS162" i="2"/>
  <c r="AT162" i="2"/>
  <c r="AJ163" i="2"/>
  <c r="AK163" i="2"/>
  <c r="AL163" i="2"/>
  <c r="AM163" i="2"/>
  <c r="AN163" i="2"/>
  <c r="AO163" i="2"/>
  <c r="AP163" i="2"/>
  <c r="AQ163" i="2"/>
  <c r="AR163" i="2"/>
  <c r="AS163" i="2"/>
  <c r="AT163" i="2"/>
  <c r="AJ164" i="2"/>
  <c r="AK164" i="2"/>
  <c r="AL164" i="2"/>
  <c r="AM164" i="2"/>
  <c r="AN164" i="2"/>
  <c r="AO164" i="2"/>
  <c r="AP164" i="2"/>
  <c r="AQ164" i="2"/>
  <c r="AR164" i="2"/>
  <c r="AS164" i="2"/>
  <c r="AT164" i="2"/>
  <c r="AJ165" i="2"/>
  <c r="AK165" i="2"/>
  <c r="AL165" i="2"/>
  <c r="AM165" i="2"/>
  <c r="AN165" i="2"/>
  <c r="AO165" i="2"/>
  <c r="AP165" i="2"/>
  <c r="AQ165" i="2"/>
  <c r="AR165" i="2"/>
  <c r="AS165" i="2"/>
  <c r="AT165" i="2"/>
  <c r="AJ166" i="2"/>
  <c r="AK166" i="2"/>
  <c r="AL166" i="2"/>
  <c r="AM166" i="2"/>
  <c r="AN166" i="2"/>
  <c r="AO166" i="2"/>
  <c r="AP166" i="2"/>
  <c r="AQ166" i="2"/>
  <c r="AR166" i="2"/>
  <c r="AS166" i="2"/>
  <c r="AT166" i="2"/>
  <c r="AJ167" i="2"/>
  <c r="AK167" i="2"/>
  <c r="AL167" i="2"/>
  <c r="AM167" i="2"/>
  <c r="AN167" i="2"/>
  <c r="AO167" i="2"/>
  <c r="AP167" i="2"/>
  <c r="AQ167" i="2"/>
  <c r="AR167" i="2"/>
  <c r="AS167" i="2"/>
  <c r="AT167" i="2"/>
  <c r="AJ168" i="2"/>
  <c r="AK168" i="2"/>
  <c r="AL168" i="2"/>
  <c r="AM168" i="2"/>
  <c r="AN168" i="2"/>
  <c r="AO168" i="2"/>
  <c r="AP168" i="2"/>
  <c r="AQ168" i="2"/>
  <c r="AR168" i="2"/>
  <c r="AS168" i="2"/>
  <c r="AT168" i="2"/>
  <c r="AJ169" i="2"/>
  <c r="AK169" i="2"/>
  <c r="AL169" i="2"/>
  <c r="AM169" i="2"/>
  <c r="AN169" i="2"/>
  <c r="AO169" i="2"/>
  <c r="AP169" i="2"/>
  <c r="AQ169" i="2"/>
  <c r="AR169" i="2"/>
  <c r="AS169" i="2"/>
  <c r="AT169" i="2"/>
  <c r="AJ170" i="2"/>
  <c r="AK170" i="2"/>
  <c r="AL170" i="2"/>
  <c r="AM170" i="2"/>
  <c r="AN170" i="2"/>
  <c r="AO170" i="2"/>
  <c r="AP170" i="2"/>
  <c r="AQ170" i="2"/>
  <c r="AR170" i="2"/>
  <c r="AS170" i="2"/>
  <c r="AT170" i="2"/>
  <c r="AJ171" i="2"/>
  <c r="AK171" i="2"/>
  <c r="AL171" i="2"/>
  <c r="AM171" i="2"/>
  <c r="AN171" i="2"/>
  <c r="AO171" i="2"/>
  <c r="AP171" i="2"/>
  <c r="AQ171" i="2"/>
  <c r="AR171" i="2"/>
  <c r="AS171" i="2"/>
  <c r="AT171" i="2"/>
  <c r="AJ172" i="2"/>
  <c r="AK172" i="2"/>
  <c r="AL172" i="2"/>
  <c r="AM172" i="2"/>
  <c r="AN172" i="2"/>
  <c r="AO172" i="2"/>
  <c r="AP172" i="2"/>
  <c r="AQ172" i="2"/>
  <c r="AR172" i="2"/>
  <c r="AS172" i="2"/>
  <c r="AT172" i="2"/>
  <c r="AJ173" i="2"/>
  <c r="AK173" i="2"/>
  <c r="AL173" i="2"/>
  <c r="AM173" i="2"/>
  <c r="AN173" i="2"/>
  <c r="AO173" i="2"/>
  <c r="AP173" i="2"/>
  <c r="AQ173" i="2"/>
  <c r="AR173" i="2"/>
  <c r="AS173" i="2"/>
  <c r="AT173" i="2"/>
  <c r="AJ174" i="2"/>
  <c r="AK174" i="2"/>
  <c r="AL174" i="2"/>
  <c r="AM174" i="2"/>
  <c r="AN174" i="2"/>
  <c r="AO174" i="2"/>
  <c r="AP174" i="2"/>
  <c r="AQ174" i="2"/>
  <c r="AR174" i="2"/>
  <c r="AS174" i="2"/>
  <c r="AT174" i="2"/>
  <c r="AJ175" i="2"/>
  <c r="AK175" i="2"/>
  <c r="AL175" i="2"/>
  <c r="AM175" i="2"/>
  <c r="AN175" i="2"/>
  <c r="AO175" i="2"/>
  <c r="AP175" i="2"/>
  <c r="AQ175" i="2"/>
  <c r="AR175" i="2"/>
  <c r="AS175" i="2"/>
  <c r="AT175" i="2"/>
  <c r="AJ176" i="2"/>
  <c r="AK176" i="2"/>
  <c r="AL176" i="2"/>
  <c r="AM176" i="2"/>
  <c r="AN176" i="2"/>
  <c r="AO176" i="2"/>
  <c r="AP176" i="2"/>
  <c r="AQ176" i="2"/>
  <c r="AR176" i="2"/>
  <c r="AS176" i="2"/>
  <c r="AT176" i="2"/>
  <c r="AJ177" i="2"/>
  <c r="AK177" i="2"/>
  <c r="AL177" i="2"/>
  <c r="AM177" i="2"/>
  <c r="AN177" i="2"/>
  <c r="AO177" i="2"/>
  <c r="AP177" i="2"/>
  <c r="AQ177" i="2"/>
  <c r="AR177" i="2"/>
  <c r="AS177" i="2"/>
  <c r="AT177" i="2"/>
  <c r="AJ178" i="2"/>
  <c r="AK178" i="2"/>
  <c r="AL178" i="2"/>
  <c r="AM178" i="2"/>
  <c r="AN178" i="2"/>
  <c r="AO178" i="2"/>
  <c r="AP178" i="2"/>
  <c r="AQ178" i="2"/>
  <c r="AR178" i="2"/>
  <c r="AS178" i="2"/>
  <c r="AT178" i="2"/>
  <c r="AJ179" i="2"/>
  <c r="AK179" i="2"/>
  <c r="AL179" i="2"/>
  <c r="AM179" i="2"/>
  <c r="AN179" i="2"/>
  <c r="AO179" i="2"/>
  <c r="AP179" i="2"/>
  <c r="AQ179" i="2"/>
  <c r="AR179" i="2"/>
  <c r="AS179" i="2"/>
  <c r="AT179" i="2"/>
  <c r="AJ180" i="2"/>
  <c r="AK180" i="2"/>
  <c r="AL180" i="2"/>
  <c r="AM180" i="2"/>
  <c r="AN180" i="2"/>
  <c r="AO180" i="2"/>
  <c r="AP180" i="2"/>
  <c r="AQ180" i="2"/>
  <c r="AR180" i="2"/>
  <c r="AS180" i="2"/>
  <c r="AT180" i="2"/>
  <c r="AJ181" i="2"/>
  <c r="AK181" i="2"/>
  <c r="AL181" i="2"/>
  <c r="AM181" i="2"/>
  <c r="AN181" i="2"/>
  <c r="AO181" i="2"/>
  <c r="AP181" i="2"/>
  <c r="AQ181" i="2"/>
  <c r="AR181" i="2"/>
  <c r="AS181" i="2"/>
  <c r="AT181" i="2"/>
  <c r="AJ182" i="2"/>
  <c r="AK182" i="2"/>
  <c r="AL182" i="2"/>
  <c r="AM182" i="2"/>
  <c r="AN182" i="2"/>
  <c r="AO182" i="2"/>
  <c r="AP182" i="2"/>
  <c r="AQ182" i="2"/>
  <c r="AR182" i="2"/>
  <c r="AS182" i="2"/>
  <c r="AT182" i="2"/>
  <c r="AJ183" i="2"/>
  <c r="AK183" i="2"/>
  <c r="AL183" i="2"/>
  <c r="AM183" i="2"/>
  <c r="AN183" i="2"/>
  <c r="AO183" i="2"/>
  <c r="AP183" i="2"/>
  <c r="AQ183" i="2"/>
  <c r="AR183" i="2"/>
  <c r="AS183" i="2"/>
  <c r="AT183" i="2"/>
  <c r="AJ184" i="2"/>
  <c r="AK184" i="2"/>
  <c r="AL184" i="2"/>
  <c r="AM184" i="2"/>
  <c r="AN184" i="2"/>
  <c r="AO184" i="2"/>
  <c r="AP184" i="2"/>
  <c r="AQ184" i="2"/>
  <c r="AR184" i="2"/>
  <c r="AS184" i="2"/>
  <c r="AT184" i="2"/>
  <c r="AJ185" i="2"/>
  <c r="AK185" i="2"/>
  <c r="AL185" i="2"/>
  <c r="AM185" i="2"/>
  <c r="AN185" i="2"/>
  <c r="AO185" i="2"/>
  <c r="AP185" i="2"/>
  <c r="AQ185" i="2"/>
  <c r="AR185" i="2"/>
  <c r="AS185" i="2"/>
  <c r="AT185" i="2"/>
  <c r="AJ186" i="2"/>
  <c r="AK186" i="2"/>
  <c r="AL186" i="2"/>
  <c r="AM186" i="2"/>
  <c r="AN186" i="2"/>
  <c r="AO186" i="2"/>
  <c r="AP186" i="2"/>
  <c r="AQ186" i="2"/>
  <c r="AR186" i="2"/>
  <c r="AS186" i="2"/>
  <c r="AT186" i="2"/>
  <c r="AJ187" i="2"/>
  <c r="AK187" i="2"/>
  <c r="AL187" i="2"/>
  <c r="AM187" i="2"/>
  <c r="AN187" i="2"/>
  <c r="AO187" i="2"/>
  <c r="AP187" i="2"/>
  <c r="AQ187" i="2"/>
  <c r="AR187" i="2"/>
  <c r="AS187" i="2"/>
  <c r="AT187" i="2"/>
  <c r="AJ188" i="2"/>
  <c r="AK188" i="2"/>
  <c r="AL188" i="2"/>
  <c r="AM188" i="2"/>
  <c r="AN188" i="2"/>
  <c r="AO188" i="2"/>
  <c r="AP188" i="2"/>
  <c r="AQ188" i="2"/>
  <c r="AR188" i="2"/>
  <c r="AS188" i="2"/>
  <c r="AT188" i="2"/>
  <c r="AJ189" i="2"/>
  <c r="AK189" i="2"/>
  <c r="AL189" i="2"/>
  <c r="AM189" i="2"/>
  <c r="AN189" i="2"/>
  <c r="AO189" i="2"/>
  <c r="AP189" i="2"/>
  <c r="AQ189" i="2"/>
  <c r="AR189" i="2"/>
  <c r="AS189" i="2"/>
  <c r="AT189" i="2"/>
  <c r="AJ190" i="2"/>
  <c r="AK190" i="2"/>
  <c r="AL190" i="2"/>
  <c r="AM190" i="2"/>
  <c r="AN190" i="2"/>
  <c r="AO190" i="2"/>
  <c r="AP190" i="2"/>
  <c r="AQ190" i="2"/>
  <c r="AR190" i="2"/>
  <c r="AS190" i="2"/>
  <c r="AT190" i="2"/>
  <c r="AJ191" i="2"/>
  <c r="AK191" i="2"/>
  <c r="AL191" i="2"/>
  <c r="AM191" i="2"/>
  <c r="AN191" i="2"/>
  <c r="AO191" i="2"/>
  <c r="AP191" i="2"/>
  <c r="AQ191" i="2"/>
  <c r="AR191" i="2"/>
  <c r="AS191" i="2"/>
  <c r="AT191" i="2"/>
  <c r="AJ192" i="2"/>
  <c r="AK192" i="2"/>
  <c r="AL192" i="2"/>
  <c r="AM192" i="2"/>
  <c r="AN192" i="2"/>
  <c r="AO192" i="2"/>
  <c r="AP192" i="2"/>
  <c r="AQ192" i="2"/>
  <c r="AR192" i="2"/>
  <c r="AS192" i="2"/>
  <c r="AT192" i="2"/>
  <c r="AJ193" i="2"/>
  <c r="AK193" i="2"/>
  <c r="AL193" i="2"/>
  <c r="AM193" i="2"/>
  <c r="AN193" i="2"/>
  <c r="AO193" i="2"/>
  <c r="AP193" i="2"/>
  <c r="AQ193" i="2"/>
  <c r="AR193" i="2"/>
  <c r="AS193" i="2"/>
  <c r="AT193" i="2"/>
  <c r="AJ194" i="2"/>
  <c r="AK194" i="2"/>
  <c r="AL194" i="2"/>
  <c r="AM194" i="2"/>
  <c r="AN194" i="2"/>
  <c r="AO194" i="2"/>
  <c r="AP194" i="2"/>
  <c r="AQ194" i="2"/>
  <c r="AR194" i="2"/>
  <c r="AS194" i="2"/>
  <c r="AT194" i="2"/>
  <c r="AJ195" i="2"/>
  <c r="AK195" i="2"/>
  <c r="AL195" i="2"/>
  <c r="AM195" i="2"/>
  <c r="AN195" i="2"/>
  <c r="AO195" i="2"/>
  <c r="AP195" i="2"/>
  <c r="AQ195" i="2"/>
  <c r="AR195" i="2"/>
  <c r="AS195" i="2"/>
  <c r="AT195" i="2"/>
  <c r="AJ196" i="2"/>
  <c r="AK196" i="2"/>
  <c r="AL196" i="2"/>
  <c r="AM196" i="2"/>
  <c r="AN196" i="2"/>
  <c r="AO196" i="2"/>
  <c r="AP196" i="2"/>
  <c r="AQ196" i="2"/>
  <c r="AR196" i="2"/>
  <c r="AS196" i="2"/>
  <c r="AT196" i="2"/>
  <c r="AJ197" i="2"/>
  <c r="AK197" i="2"/>
  <c r="AL197" i="2"/>
  <c r="AM197" i="2"/>
  <c r="AN197" i="2"/>
  <c r="AO197" i="2"/>
  <c r="AP197" i="2"/>
  <c r="AQ197" i="2"/>
  <c r="AR197" i="2"/>
  <c r="AS197" i="2"/>
  <c r="AT197" i="2"/>
  <c r="AJ198" i="2"/>
  <c r="AK198" i="2"/>
  <c r="AL198" i="2"/>
  <c r="AM198" i="2"/>
  <c r="AN198" i="2"/>
  <c r="AO198" i="2"/>
  <c r="AP198" i="2"/>
  <c r="AQ198" i="2"/>
  <c r="AR198" i="2"/>
  <c r="AS198" i="2"/>
  <c r="AT198" i="2"/>
  <c r="AJ199" i="2"/>
  <c r="AK199" i="2"/>
  <c r="AL199" i="2"/>
  <c r="AM199" i="2"/>
  <c r="AN199" i="2"/>
  <c r="AO199" i="2"/>
  <c r="AP199" i="2"/>
  <c r="AQ199" i="2"/>
  <c r="AR199" i="2"/>
  <c r="AS199" i="2"/>
  <c r="AT199" i="2"/>
  <c r="AJ200" i="2"/>
  <c r="AK200" i="2"/>
  <c r="AL200" i="2"/>
  <c r="AM200" i="2"/>
  <c r="AN200" i="2"/>
  <c r="AO200" i="2"/>
  <c r="AP200" i="2"/>
  <c r="AQ200" i="2"/>
  <c r="AR200" i="2"/>
  <c r="AS200" i="2"/>
  <c r="AT200" i="2"/>
  <c r="AJ201" i="2"/>
  <c r="AK201" i="2"/>
  <c r="AL201" i="2"/>
  <c r="AM201" i="2"/>
  <c r="AN201" i="2"/>
  <c r="AO201" i="2"/>
  <c r="AP201" i="2"/>
  <c r="AQ201" i="2"/>
  <c r="AR201" i="2"/>
  <c r="AS201" i="2"/>
  <c r="AT201" i="2"/>
  <c r="AJ202" i="2"/>
  <c r="AK202" i="2"/>
  <c r="AL202" i="2"/>
  <c r="AM202" i="2"/>
  <c r="AN202" i="2"/>
  <c r="AO202" i="2"/>
  <c r="AP202" i="2"/>
  <c r="AQ202" i="2"/>
  <c r="AR202" i="2"/>
  <c r="AS202" i="2"/>
  <c r="AT202" i="2"/>
  <c r="AJ203" i="2"/>
  <c r="AK203" i="2"/>
  <c r="AL203" i="2"/>
  <c r="AM203" i="2"/>
  <c r="AN203" i="2"/>
  <c r="AO203" i="2"/>
  <c r="AP203" i="2"/>
  <c r="AQ203" i="2"/>
  <c r="AR203" i="2"/>
  <c r="AS203" i="2"/>
  <c r="AT203" i="2"/>
  <c r="AJ204" i="2"/>
  <c r="AK204" i="2"/>
  <c r="AL204" i="2"/>
  <c r="AM204" i="2"/>
  <c r="AN204" i="2"/>
  <c r="AO204" i="2"/>
  <c r="AP204" i="2"/>
  <c r="AQ204" i="2"/>
  <c r="AR204" i="2"/>
  <c r="AS204" i="2"/>
  <c r="AT204" i="2"/>
  <c r="AJ205" i="2"/>
  <c r="AK205" i="2"/>
  <c r="AL205" i="2"/>
  <c r="AM205" i="2"/>
  <c r="AN205" i="2"/>
  <c r="AO205" i="2"/>
  <c r="AP205" i="2"/>
  <c r="AQ205" i="2"/>
  <c r="AR205" i="2"/>
  <c r="AS205" i="2"/>
  <c r="AT205" i="2"/>
  <c r="AJ206" i="2"/>
  <c r="AK206" i="2"/>
  <c r="AL206" i="2"/>
  <c r="AM206" i="2"/>
  <c r="AN206" i="2"/>
  <c r="AO206" i="2"/>
  <c r="AP206" i="2"/>
  <c r="AQ206" i="2"/>
  <c r="AR206" i="2"/>
  <c r="AS206" i="2"/>
  <c r="AT206" i="2"/>
  <c r="AJ207" i="2"/>
  <c r="AK207" i="2"/>
  <c r="AL207" i="2"/>
  <c r="AM207" i="2"/>
  <c r="AN207" i="2"/>
  <c r="AO207" i="2"/>
  <c r="AP207" i="2"/>
  <c r="AQ207" i="2"/>
  <c r="AR207" i="2"/>
  <c r="AS207" i="2"/>
  <c r="AT207" i="2"/>
  <c r="AJ208" i="2"/>
  <c r="AK208" i="2"/>
  <c r="AL208" i="2"/>
  <c r="AM208" i="2"/>
  <c r="AN208" i="2"/>
  <c r="AO208" i="2"/>
  <c r="AP208" i="2"/>
  <c r="AQ208" i="2"/>
  <c r="AR208" i="2"/>
  <c r="AS208" i="2"/>
  <c r="AT208" i="2"/>
  <c r="AJ209" i="2"/>
  <c r="AK209" i="2"/>
  <c r="AL209" i="2"/>
  <c r="AM209" i="2"/>
  <c r="AN209" i="2"/>
  <c r="AO209" i="2"/>
  <c r="AP209" i="2"/>
  <c r="AQ209" i="2"/>
  <c r="AR209" i="2"/>
  <c r="AS209" i="2"/>
  <c r="AT209" i="2"/>
  <c r="AJ210" i="2"/>
  <c r="AK210" i="2"/>
  <c r="AL210" i="2"/>
  <c r="AM210" i="2"/>
  <c r="AN210" i="2"/>
  <c r="AO210" i="2"/>
  <c r="AP210" i="2"/>
  <c r="AQ210" i="2"/>
  <c r="AR210" i="2"/>
  <c r="AS210" i="2"/>
  <c r="AT210" i="2"/>
  <c r="AJ211" i="2"/>
  <c r="AK211" i="2"/>
  <c r="AL211" i="2"/>
  <c r="AM211" i="2"/>
  <c r="AN211" i="2"/>
  <c r="AO211" i="2"/>
  <c r="AP211" i="2"/>
  <c r="AQ211" i="2"/>
  <c r="AR211" i="2"/>
  <c r="AS211" i="2"/>
  <c r="AT211" i="2"/>
  <c r="AJ212" i="2"/>
  <c r="AK212" i="2"/>
  <c r="AL212" i="2"/>
  <c r="AM212" i="2"/>
  <c r="AN212" i="2"/>
  <c r="AO212" i="2"/>
  <c r="AP212" i="2"/>
  <c r="AQ212" i="2"/>
  <c r="AR212" i="2"/>
  <c r="AS212" i="2"/>
  <c r="AT212" i="2"/>
  <c r="AJ213" i="2"/>
  <c r="AK213" i="2"/>
  <c r="AL213" i="2"/>
  <c r="AM213" i="2"/>
  <c r="AN213" i="2"/>
  <c r="AO213" i="2"/>
  <c r="AP213" i="2"/>
  <c r="AQ213" i="2"/>
  <c r="AR213" i="2"/>
  <c r="AS213" i="2"/>
  <c r="AT213" i="2"/>
  <c r="AJ214" i="2"/>
  <c r="AK214" i="2"/>
  <c r="AL214" i="2"/>
  <c r="AM214" i="2"/>
  <c r="AN214" i="2"/>
  <c r="AO214" i="2"/>
  <c r="AP214" i="2"/>
  <c r="AQ214" i="2"/>
  <c r="AR214" i="2"/>
  <c r="AS214" i="2"/>
  <c r="AT214" i="2"/>
  <c r="AJ215" i="2"/>
  <c r="AK215" i="2"/>
  <c r="AL215" i="2"/>
  <c r="AM215" i="2"/>
  <c r="AN215" i="2"/>
  <c r="AO215" i="2"/>
  <c r="AP215" i="2"/>
  <c r="AQ215" i="2"/>
  <c r="AR215" i="2"/>
  <c r="AS215" i="2"/>
  <c r="AT215" i="2"/>
  <c r="AJ216" i="2"/>
  <c r="AK216" i="2"/>
  <c r="AL216" i="2"/>
  <c r="AM216" i="2"/>
  <c r="AN216" i="2"/>
  <c r="AO216" i="2"/>
  <c r="AP216" i="2"/>
  <c r="AQ216" i="2"/>
  <c r="AR216" i="2"/>
  <c r="AS216" i="2"/>
  <c r="AT216" i="2"/>
  <c r="AJ217" i="2"/>
  <c r="AK217" i="2"/>
  <c r="AL217" i="2"/>
  <c r="AM217" i="2"/>
  <c r="AN217" i="2"/>
  <c r="AO217" i="2"/>
  <c r="AP217" i="2"/>
  <c r="AQ217" i="2"/>
  <c r="AR217" i="2"/>
  <c r="AS217" i="2"/>
  <c r="AT217" i="2"/>
  <c r="AJ218" i="2"/>
  <c r="AK218" i="2"/>
  <c r="AL218" i="2"/>
  <c r="AM218" i="2"/>
  <c r="AN218" i="2"/>
  <c r="AO218" i="2"/>
  <c r="AP218" i="2"/>
  <c r="AQ218" i="2"/>
  <c r="AR218" i="2"/>
  <c r="AS218" i="2"/>
  <c r="AT218" i="2"/>
  <c r="AJ219" i="2"/>
  <c r="AK219" i="2"/>
  <c r="AL219" i="2"/>
  <c r="AM219" i="2"/>
  <c r="AN219" i="2"/>
  <c r="AO219" i="2"/>
  <c r="AP219" i="2"/>
  <c r="AQ219" i="2"/>
  <c r="AR219" i="2"/>
  <c r="AS219" i="2"/>
  <c r="AT219" i="2"/>
  <c r="AJ220" i="2"/>
  <c r="AK220" i="2"/>
  <c r="AL220" i="2"/>
  <c r="AM220" i="2"/>
  <c r="AN220" i="2"/>
  <c r="AO220" i="2"/>
  <c r="AP220" i="2"/>
  <c r="AQ220" i="2"/>
  <c r="AR220" i="2"/>
  <c r="AS220" i="2"/>
  <c r="AT220" i="2"/>
  <c r="AJ221" i="2"/>
  <c r="AK221" i="2"/>
  <c r="AL221" i="2"/>
  <c r="AM221" i="2"/>
  <c r="AN221" i="2"/>
  <c r="AO221" i="2"/>
  <c r="AP221" i="2"/>
  <c r="AQ221" i="2"/>
  <c r="AR221" i="2"/>
  <c r="AS221" i="2"/>
  <c r="AT221" i="2"/>
  <c r="AJ222" i="2"/>
  <c r="AK222" i="2"/>
  <c r="AL222" i="2"/>
  <c r="AM222" i="2"/>
  <c r="AN222" i="2"/>
  <c r="AO222" i="2"/>
  <c r="AP222" i="2"/>
  <c r="AQ222" i="2"/>
  <c r="AR222" i="2"/>
  <c r="AS222" i="2"/>
  <c r="AT222" i="2"/>
  <c r="AJ223" i="2"/>
  <c r="AK223" i="2"/>
  <c r="AL223" i="2"/>
  <c r="AM223" i="2"/>
  <c r="AN223" i="2"/>
  <c r="AO223" i="2"/>
  <c r="AP223" i="2"/>
  <c r="AQ223" i="2"/>
  <c r="AR223" i="2"/>
  <c r="AS223" i="2"/>
  <c r="AT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J226" i="2"/>
  <c r="AK226" i="2"/>
  <c r="AL226" i="2"/>
  <c r="AM226" i="2"/>
  <c r="AN226" i="2"/>
  <c r="AO226" i="2"/>
  <c r="AP226" i="2"/>
  <c r="AQ226" i="2"/>
  <c r="AR226" i="2"/>
  <c r="AS226" i="2"/>
  <c r="AT226" i="2"/>
  <c r="AJ227" i="2"/>
  <c r="AK227" i="2"/>
  <c r="AL227" i="2"/>
  <c r="AM227" i="2"/>
  <c r="AN227" i="2"/>
  <c r="AO227" i="2"/>
  <c r="AP227" i="2"/>
  <c r="AQ227" i="2"/>
  <c r="AR227" i="2"/>
  <c r="AS227" i="2"/>
  <c r="AT227" i="2"/>
  <c r="AJ228" i="2"/>
  <c r="AK228" i="2"/>
  <c r="AL228" i="2"/>
  <c r="AM228" i="2"/>
  <c r="AN228" i="2"/>
  <c r="AO228" i="2"/>
  <c r="AP228" i="2"/>
  <c r="AQ228" i="2"/>
  <c r="AR228" i="2"/>
  <c r="AS228" i="2"/>
  <c r="AT228" i="2"/>
  <c r="AJ229" i="2"/>
  <c r="AK229" i="2"/>
  <c r="AL229" i="2"/>
  <c r="AM229" i="2"/>
  <c r="AN229" i="2"/>
  <c r="AO229" i="2"/>
  <c r="AP229" i="2"/>
  <c r="AQ229" i="2"/>
  <c r="AR229" i="2"/>
  <c r="AS229" i="2"/>
  <c r="AT229" i="2"/>
  <c r="AJ230" i="2"/>
  <c r="AK230" i="2"/>
  <c r="AL230" i="2"/>
  <c r="AM230" i="2"/>
  <c r="AN230" i="2"/>
  <c r="AO230" i="2"/>
  <c r="AP230" i="2"/>
  <c r="AQ230" i="2"/>
  <c r="AR230" i="2"/>
  <c r="AS230" i="2"/>
  <c r="AT230" i="2"/>
  <c r="AJ231" i="2"/>
  <c r="AK231" i="2"/>
  <c r="AL231" i="2"/>
  <c r="AM231" i="2"/>
  <c r="AN231" i="2"/>
  <c r="AO231" i="2"/>
  <c r="AP231" i="2"/>
  <c r="AQ231" i="2"/>
  <c r="AR231" i="2"/>
  <c r="AS231" i="2"/>
  <c r="AT231" i="2"/>
  <c r="AJ232" i="2"/>
  <c r="AK232" i="2"/>
  <c r="AL232" i="2"/>
  <c r="AM232" i="2"/>
  <c r="AN232" i="2"/>
  <c r="AO232" i="2"/>
  <c r="AP232" i="2"/>
  <c r="AQ232" i="2"/>
  <c r="AR232" i="2"/>
  <c r="AS232" i="2"/>
  <c r="AT232" i="2"/>
  <c r="AJ233" i="2"/>
  <c r="AK233" i="2"/>
  <c r="AL233" i="2"/>
  <c r="AM233" i="2"/>
  <c r="AN233" i="2"/>
  <c r="AO233" i="2"/>
  <c r="AP233" i="2"/>
  <c r="AQ233" i="2"/>
  <c r="AR233" i="2"/>
  <c r="AS233" i="2"/>
  <c r="AT233" i="2"/>
  <c r="AJ234" i="2"/>
  <c r="AK234" i="2"/>
  <c r="AL234" i="2"/>
  <c r="AM234" i="2"/>
  <c r="AN234" i="2"/>
  <c r="AO234" i="2"/>
  <c r="AP234" i="2"/>
  <c r="AQ234" i="2"/>
  <c r="AR234" i="2"/>
  <c r="AS234" i="2"/>
  <c r="AT234" i="2"/>
  <c r="AJ235" i="2"/>
  <c r="AK235" i="2"/>
  <c r="AL235" i="2"/>
  <c r="AM235" i="2"/>
  <c r="AN235" i="2"/>
  <c r="AO235" i="2"/>
  <c r="AP235" i="2"/>
  <c r="AQ235" i="2"/>
  <c r="AR235" i="2"/>
  <c r="AS235" i="2"/>
  <c r="AT235" i="2"/>
  <c r="AJ236" i="2"/>
  <c r="AK236" i="2"/>
  <c r="AL236" i="2"/>
  <c r="AM236" i="2"/>
  <c r="AN236" i="2"/>
  <c r="AO236" i="2"/>
  <c r="AP236" i="2"/>
  <c r="AQ236" i="2"/>
  <c r="AR236" i="2"/>
  <c r="AS236" i="2"/>
  <c r="AT236" i="2"/>
  <c r="AJ237" i="2"/>
  <c r="AK237" i="2"/>
  <c r="AL237" i="2"/>
  <c r="AM237" i="2"/>
  <c r="AN237" i="2"/>
  <c r="AO237" i="2"/>
  <c r="AP237" i="2"/>
  <c r="AQ237" i="2"/>
  <c r="AR237" i="2"/>
  <c r="AS237" i="2"/>
  <c r="AT237" i="2"/>
  <c r="AJ238" i="2"/>
  <c r="AK238" i="2"/>
  <c r="AL238" i="2"/>
  <c r="AM238" i="2"/>
  <c r="AN238" i="2"/>
  <c r="AO238" i="2"/>
  <c r="AP238" i="2"/>
  <c r="AQ238" i="2"/>
  <c r="AR238" i="2"/>
  <c r="AS238" i="2"/>
  <c r="AT238" i="2"/>
  <c r="AJ239" i="2"/>
  <c r="AK239" i="2"/>
  <c r="AL239" i="2"/>
  <c r="AM239" i="2"/>
  <c r="AN239" i="2"/>
  <c r="AO239" i="2"/>
  <c r="AP239" i="2"/>
  <c r="AQ239" i="2"/>
  <c r="AR239" i="2"/>
  <c r="AS239" i="2"/>
  <c r="AT239" i="2"/>
  <c r="AJ240" i="2"/>
  <c r="AK240" i="2"/>
  <c r="AL240" i="2"/>
  <c r="AM240" i="2"/>
  <c r="AN240" i="2"/>
  <c r="AO240" i="2"/>
  <c r="AP240" i="2"/>
  <c r="AQ240" i="2"/>
  <c r="AR240" i="2"/>
  <c r="AS240" i="2"/>
  <c r="AT240" i="2"/>
  <c r="AJ241" i="2"/>
  <c r="AK241" i="2"/>
  <c r="AL241" i="2"/>
  <c r="AM241" i="2"/>
  <c r="AN241" i="2"/>
  <c r="AO241" i="2"/>
  <c r="AP241" i="2"/>
  <c r="AQ241" i="2"/>
  <c r="AR241" i="2"/>
  <c r="AS241" i="2"/>
  <c r="AT241" i="2"/>
  <c r="AJ242" i="2"/>
  <c r="AK242" i="2"/>
  <c r="AL242" i="2"/>
  <c r="AM242" i="2"/>
  <c r="AN242" i="2"/>
  <c r="AO242" i="2"/>
  <c r="AP242" i="2"/>
  <c r="AQ242" i="2"/>
  <c r="AR242" i="2"/>
  <c r="AS242" i="2"/>
  <c r="AT242" i="2"/>
  <c r="AJ243" i="2"/>
  <c r="AK243" i="2"/>
  <c r="AL243" i="2"/>
  <c r="AM243" i="2"/>
  <c r="AN243" i="2"/>
  <c r="AO243" i="2"/>
  <c r="AP243" i="2"/>
  <c r="AQ243" i="2"/>
  <c r="AR243" i="2"/>
  <c r="AS243" i="2"/>
  <c r="AT243" i="2"/>
  <c r="AJ244" i="2"/>
  <c r="AK244" i="2"/>
  <c r="AL244" i="2"/>
  <c r="AM244" i="2"/>
  <c r="AN244" i="2"/>
  <c r="AO244" i="2"/>
  <c r="AP244" i="2"/>
  <c r="AQ244" i="2"/>
  <c r="AR244" i="2"/>
  <c r="AS244" i="2"/>
  <c r="AT244" i="2"/>
  <c r="AJ245" i="2"/>
  <c r="AK245" i="2"/>
  <c r="AL245" i="2"/>
  <c r="AM245" i="2"/>
  <c r="AN245" i="2"/>
  <c r="AO245" i="2"/>
  <c r="AP245" i="2"/>
  <c r="AQ245" i="2"/>
  <c r="AR245" i="2"/>
  <c r="AS245" i="2"/>
  <c r="AT245" i="2"/>
  <c r="AJ246" i="2"/>
  <c r="AK246" i="2"/>
  <c r="AL246" i="2"/>
  <c r="AM246" i="2"/>
  <c r="AN246" i="2"/>
  <c r="AO246" i="2"/>
  <c r="AP246" i="2"/>
  <c r="AQ246" i="2"/>
  <c r="AR246" i="2"/>
  <c r="AS246" i="2"/>
  <c r="AT246" i="2"/>
  <c r="AJ247" i="2"/>
  <c r="AK247" i="2"/>
  <c r="AL247" i="2"/>
  <c r="AM247" i="2"/>
  <c r="AN247" i="2"/>
  <c r="AO247" i="2"/>
  <c r="AP247" i="2"/>
  <c r="AQ247" i="2"/>
  <c r="AR247" i="2"/>
  <c r="AS247" i="2"/>
  <c r="AT247" i="2"/>
  <c r="AJ248" i="2"/>
  <c r="AK248" i="2"/>
  <c r="AL248" i="2"/>
  <c r="AM248" i="2"/>
  <c r="AN248" i="2"/>
  <c r="AO248" i="2"/>
  <c r="AP248" i="2"/>
  <c r="AQ248" i="2"/>
  <c r="AR248" i="2"/>
  <c r="AS248" i="2"/>
  <c r="AT248" i="2"/>
  <c r="AJ249" i="2"/>
  <c r="AK249" i="2"/>
  <c r="AL249" i="2"/>
  <c r="AM249" i="2"/>
  <c r="AN249" i="2"/>
  <c r="AO249" i="2"/>
  <c r="AP249" i="2"/>
  <c r="AQ249" i="2"/>
  <c r="AR249" i="2"/>
  <c r="AS249" i="2"/>
  <c r="AT249" i="2"/>
  <c r="AJ250" i="2"/>
  <c r="AK250" i="2"/>
  <c r="AL250" i="2"/>
  <c r="AM250" i="2"/>
  <c r="AN250" i="2"/>
  <c r="AO250" i="2"/>
  <c r="AP250" i="2"/>
  <c r="AQ250" i="2"/>
  <c r="AR250" i="2"/>
  <c r="AS250" i="2"/>
  <c r="AT250" i="2"/>
  <c r="AJ251" i="2"/>
  <c r="AK251" i="2"/>
  <c r="AL251" i="2"/>
  <c r="AM251" i="2"/>
  <c r="AN251" i="2"/>
  <c r="AO251" i="2"/>
  <c r="AP251" i="2"/>
  <c r="AQ251" i="2"/>
  <c r="AR251" i="2"/>
  <c r="AS251" i="2"/>
  <c r="AT251" i="2"/>
  <c r="AJ252" i="2"/>
  <c r="AK252" i="2"/>
  <c r="AL252" i="2"/>
  <c r="AM252" i="2"/>
  <c r="AN252" i="2"/>
  <c r="AO252" i="2"/>
  <c r="AP252" i="2"/>
  <c r="AQ252" i="2"/>
  <c r="AR252" i="2"/>
  <c r="AS252" i="2"/>
  <c r="AT252" i="2"/>
  <c r="AJ253" i="2"/>
  <c r="AK253" i="2"/>
  <c r="AL253" i="2"/>
  <c r="AM253" i="2"/>
  <c r="AN253" i="2"/>
  <c r="AO253" i="2"/>
  <c r="AP253" i="2"/>
  <c r="AQ253" i="2"/>
  <c r="AR253" i="2"/>
  <c r="AS253" i="2"/>
  <c r="AT253" i="2"/>
  <c r="AJ254" i="2"/>
  <c r="AK254" i="2"/>
  <c r="AL254" i="2"/>
  <c r="AM254" i="2"/>
  <c r="AN254" i="2"/>
  <c r="AO254" i="2"/>
  <c r="AP254" i="2"/>
  <c r="AQ254" i="2"/>
  <c r="AR254" i="2"/>
  <c r="AS254" i="2"/>
  <c r="AT254" i="2"/>
  <c r="AJ255" i="2"/>
  <c r="AK255" i="2"/>
  <c r="AL255" i="2"/>
  <c r="AM255" i="2"/>
  <c r="AN255" i="2"/>
  <c r="AO255" i="2"/>
  <c r="AP255" i="2"/>
  <c r="AQ255" i="2"/>
  <c r="AR255" i="2"/>
  <c r="AS255" i="2"/>
  <c r="AT255" i="2"/>
  <c r="AJ256" i="2"/>
  <c r="AK256" i="2"/>
  <c r="AL256" i="2"/>
  <c r="AM256" i="2"/>
  <c r="AN256" i="2"/>
  <c r="AO256" i="2"/>
  <c r="AP256" i="2"/>
  <c r="AQ256" i="2"/>
  <c r="AR256" i="2"/>
  <c r="AS256" i="2"/>
  <c r="AT256" i="2"/>
  <c r="AJ257" i="2"/>
  <c r="AK257" i="2"/>
  <c r="AL257" i="2"/>
  <c r="AM257" i="2"/>
  <c r="AN257" i="2"/>
  <c r="AO257" i="2"/>
  <c r="AP257" i="2"/>
  <c r="AQ257" i="2"/>
  <c r="AR257" i="2"/>
  <c r="AS257" i="2"/>
  <c r="AT257" i="2"/>
  <c r="AJ258" i="2"/>
  <c r="AK258" i="2"/>
  <c r="AL258" i="2"/>
  <c r="AM258" i="2"/>
  <c r="AN258" i="2"/>
  <c r="AO258" i="2"/>
  <c r="AP258" i="2"/>
  <c r="AQ258" i="2"/>
  <c r="AR258" i="2"/>
  <c r="AS258" i="2"/>
  <c r="AT258" i="2"/>
  <c r="AJ259" i="2"/>
  <c r="AK259" i="2"/>
  <c r="AL259" i="2"/>
  <c r="AM259" i="2"/>
  <c r="AN259" i="2"/>
  <c r="AO259" i="2"/>
  <c r="AP259" i="2"/>
  <c r="AQ259" i="2"/>
  <c r="AR259" i="2"/>
  <c r="AS259" i="2"/>
  <c r="AT259" i="2"/>
  <c r="AJ260" i="2"/>
  <c r="AK260" i="2"/>
  <c r="AL260" i="2"/>
  <c r="AM260" i="2"/>
  <c r="AN260" i="2"/>
  <c r="AO260" i="2"/>
  <c r="AP260" i="2"/>
  <c r="AQ260" i="2"/>
  <c r="AR260" i="2"/>
  <c r="AS260" i="2"/>
  <c r="AT260" i="2"/>
  <c r="AJ261" i="2"/>
  <c r="AK261" i="2"/>
  <c r="AL261" i="2"/>
  <c r="AM261" i="2"/>
  <c r="AN261" i="2"/>
  <c r="AO261" i="2"/>
  <c r="AP261" i="2"/>
  <c r="AQ261" i="2"/>
  <c r="AR261" i="2"/>
  <c r="AS261" i="2"/>
  <c r="AT261" i="2"/>
  <c r="AJ262" i="2"/>
  <c r="AK262" i="2"/>
  <c r="AL262" i="2"/>
  <c r="AM262" i="2"/>
  <c r="AN262" i="2"/>
  <c r="AO262" i="2"/>
  <c r="AP262" i="2"/>
  <c r="AQ262" i="2"/>
  <c r="AR262" i="2"/>
  <c r="AS262" i="2"/>
  <c r="AT262" i="2"/>
  <c r="AJ263" i="2"/>
  <c r="AK263" i="2"/>
  <c r="AL263" i="2"/>
  <c r="AM263" i="2"/>
  <c r="AN263" i="2"/>
  <c r="AO263" i="2"/>
  <c r="AP263" i="2"/>
  <c r="AQ263" i="2"/>
  <c r="AR263" i="2"/>
  <c r="AS263" i="2"/>
  <c r="AT263" i="2"/>
  <c r="AJ264" i="2"/>
  <c r="AK264" i="2"/>
  <c r="AL264" i="2"/>
  <c r="AM264" i="2"/>
  <c r="AN264" i="2"/>
  <c r="AO264" i="2"/>
  <c r="AP264" i="2"/>
  <c r="AQ264" i="2"/>
  <c r="AR264" i="2"/>
  <c r="AS264" i="2"/>
  <c r="AT264" i="2"/>
  <c r="AJ265" i="2"/>
  <c r="AK265" i="2"/>
  <c r="AL265" i="2"/>
  <c r="AM265" i="2"/>
  <c r="AN265" i="2"/>
  <c r="AO265" i="2"/>
  <c r="AP265" i="2"/>
  <c r="AQ265" i="2"/>
  <c r="AR265" i="2"/>
  <c r="AS265" i="2"/>
  <c r="AT265" i="2"/>
  <c r="AJ266" i="2"/>
  <c r="AK266" i="2"/>
  <c r="AL266" i="2"/>
  <c r="AM266" i="2"/>
  <c r="AN266" i="2"/>
  <c r="AO266" i="2"/>
  <c r="AP266" i="2"/>
  <c r="AQ266" i="2"/>
  <c r="AR266" i="2"/>
  <c r="AS266" i="2"/>
  <c r="AT266" i="2"/>
  <c r="AJ267" i="2"/>
  <c r="AK267" i="2"/>
  <c r="AL267" i="2"/>
  <c r="AM267" i="2"/>
  <c r="AN267" i="2"/>
  <c r="AO267" i="2"/>
  <c r="AP267" i="2"/>
  <c r="AQ267" i="2"/>
  <c r="AR267" i="2"/>
  <c r="AS267" i="2"/>
  <c r="AT267" i="2"/>
  <c r="AJ268" i="2"/>
  <c r="AK268" i="2"/>
  <c r="AL268" i="2"/>
  <c r="AM268" i="2"/>
  <c r="AN268" i="2"/>
  <c r="AO268" i="2"/>
  <c r="AP268" i="2"/>
  <c r="AQ268" i="2"/>
  <c r="AR268" i="2"/>
  <c r="AS268" i="2"/>
  <c r="AT268" i="2"/>
  <c r="AJ269" i="2"/>
  <c r="AK269" i="2"/>
  <c r="AL269" i="2"/>
  <c r="AM269" i="2"/>
  <c r="AN269" i="2"/>
  <c r="AO269" i="2"/>
  <c r="AP269" i="2"/>
  <c r="AQ269" i="2"/>
  <c r="AR269" i="2"/>
  <c r="AS269" i="2"/>
  <c r="AT269" i="2"/>
  <c r="AJ270" i="2"/>
  <c r="AK270" i="2"/>
  <c r="AL270" i="2"/>
  <c r="AM270" i="2"/>
  <c r="AN270" i="2"/>
  <c r="AO270" i="2"/>
  <c r="AP270" i="2"/>
  <c r="AQ270" i="2"/>
  <c r="AR270" i="2"/>
  <c r="AS270" i="2"/>
  <c r="AT270" i="2"/>
  <c r="AJ271" i="2"/>
  <c r="AK271" i="2"/>
  <c r="AL271" i="2"/>
  <c r="AM271" i="2"/>
  <c r="AN271" i="2"/>
  <c r="AO271" i="2"/>
  <c r="AP271" i="2"/>
  <c r="AQ271" i="2"/>
  <c r="AR271" i="2"/>
  <c r="AS271" i="2"/>
  <c r="AT271" i="2"/>
  <c r="AJ272" i="2"/>
  <c r="AK272" i="2"/>
  <c r="AL272" i="2"/>
  <c r="AM272" i="2"/>
  <c r="AN272" i="2"/>
  <c r="AO272" i="2"/>
  <c r="AP272" i="2"/>
  <c r="AQ272" i="2"/>
  <c r="AR272" i="2"/>
  <c r="AS272" i="2"/>
  <c r="AT272" i="2"/>
  <c r="AJ273" i="2"/>
  <c r="AK273" i="2"/>
  <c r="AL273" i="2"/>
  <c r="AM273" i="2"/>
  <c r="AN273" i="2"/>
  <c r="AO273" i="2"/>
  <c r="AP273" i="2"/>
  <c r="AQ273" i="2"/>
  <c r="AR273" i="2"/>
  <c r="AS273" i="2"/>
  <c r="AT273" i="2"/>
  <c r="AJ274" i="2"/>
  <c r="AK274" i="2"/>
  <c r="AL274" i="2"/>
  <c r="AM274" i="2"/>
  <c r="AN274" i="2"/>
  <c r="AO274" i="2"/>
  <c r="AP274" i="2"/>
  <c r="AQ274" i="2"/>
  <c r="AR274" i="2"/>
  <c r="AS274" i="2"/>
  <c r="AT274" i="2"/>
  <c r="AJ275" i="2"/>
  <c r="AK275" i="2"/>
  <c r="AL275" i="2"/>
  <c r="AM275" i="2"/>
  <c r="AN275" i="2"/>
  <c r="AO275" i="2"/>
  <c r="AP275" i="2"/>
  <c r="AQ275" i="2"/>
  <c r="AR275" i="2"/>
  <c r="AS275" i="2"/>
  <c r="AT275" i="2"/>
  <c r="AJ276" i="2"/>
  <c r="AK276" i="2"/>
  <c r="AL276" i="2"/>
  <c r="AM276" i="2"/>
  <c r="AN276" i="2"/>
  <c r="AO276" i="2"/>
  <c r="AP276" i="2"/>
  <c r="AQ276" i="2"/>
  <c r="AR276" i="2"/>
  <c r="AS276" i="2"/>
  <c r="AT276" i="2"/>
  <c r="AJ277" i="2"/>
  <c r="AK277" i="2"/>
  <c r="AL277" i="2"/>
  <c r="AM277" i="2"/>
  <c r="AN277" i="2"/>
  <c r="AO277" i="2"/>
  <c r="AP277" i="2"/>
  <c r="AQ277" i="2"/>
  <c r="AR277" i="2"/>
  <c r="AS277" i="2"/>
  <c r="AT277" i="2"/>
  <c r="AJ278" i="2"/>
  <c r="AK278" i="2"/>
  <c r="AL278" i="2"/>
  <c r="AM278" i="2"/>
  <c r="AN278" i="2"/>
  <c r="AO278" i="2"/>
  <c r="AP278" i="2"/>
  <c r="AQ278" i="2"/>
  <c r="AR278" i="2"/>
  <c r="AS278" i="2"/>
  <c r="AT278" i="2"/>
  <c r="AJ279" i="2"/>
  <c r="AK279" i="2"/>
  <c r="AL279" i="2"/>
  <c r="AM279" i="2"/>
  <c r="AN279" i="2"/>
  <c r="AO279" i="2"/>
  <c r="AP279" i="2"/>
  <c r="AQ279" i="2"/>
  <c r="AR279" i="2"/>
  <c r="AS279" i="2"/>
  <c r="AT279" i="2"/>
  <c r="AJ280" i="2"/>
  <c r="AK280" i="2"/>
  <c r="AL280" i="2"/>
  <c r="AM280" i="2"/>
  <c r="AN280" i="2"/>
  <c r="AO280" i="2"/>
  <c r="AP280" i="2"/>
  <c r="AQ280" i="2"/>
  <c r="AR280" i="2"/>
  <c r="AS280" i="2"/>
  <c r="AT280" i="2"/>
  <c r="AJ281" i="2"/>
  <c r="AK281" i="2"/>
  <c r="AL281" i="2"/>
  <c r="AM281" i="2"/>
  <c r="AN281" i="2"/>
  <c r="AO281" i="2"/>
  <c r="AP281" i="2"/>
  <c r="AQ281" i="2"/>
  <c r="AR281" i="2"/>
  <c r="AS281" i="2"/>
  <c r="AT281" i="2"/>
  <c r="AJ282" i="2"/>
  <c r="AK282" i="2"/>
  <c r="AL282" i="2"/>
  <c r="AM282" i="2"/>
  <c r="AN282" i="2"/>
  <c r="AO282" i="2"/>
  <c r="AP282" i="2"/>
  <c r="AQ282" i="2"/>
  <c r="AR282" i="2"/>
  <c r="AS282" i="2"/>
  <c r="AT282" i="2"/>
  <c r="AJ283" i="2"/>
  <c r="AK283" i="2"/>
  <c r="AL283" i="2"/>
  <c r="AM283" i="2"/>
  <c r="AN283" i="2"/>
  <c r="AO283" i="2"/>
  <c r="AP283" i="2"/>
  <c r="AQ283" i="2"/>
  <c r="AR283" i="2"/>
  <c r="AS283" i="2"/>
  <c r="AT283" i="2"/>
  <c r="AJ284" i="2"/>
  <c r="AK284" i="2"/>
  <c r="AL284" i="2"/>
  <c r="AM284" i="2"/>
  <c r="AN284" i="2"/>
  <c r="AO284" i="2"/>
  <c r="AP284" i="2"/>
  <c r="AQ284" i="2"/>
  <c r="AR284" i="2"/>
  <c r="AS284" i="2"/>
  <c r="AT284" i="2"/>
  <c r="AJ285" i="2"/>
  <c r="AK285" i="2"/>
  <c r="AL285" i="2"/>
  <c r="AM285" i="2"/>
  <c r="AN285" i="2"/>
  <c r="AO285" i="2"/>
  <c r="AP285" i="2"/>
  <c r="AQ285" i="2"/>
  <c r="AR285" i="2"/>
  <c r="AS285" i="2"/>
  <c r="AT285" i="2"/>
  <c r="AJ286" i="2"/>
  <c r="AK286" i="2"/>
  <c r="AL286" i="2"/>
  <c r="AM286" i="2"/>
  <c r="AN286" i="2"/>
  <c r="AO286" i="2"/>
  <c r="AP286" i="2"/>
  <c r="AQ286" i="2"/>
  <c r="AR286" i="2"/>
  <c r="AS286" i="2"/>
  <c r="AT286" i="2"/>
  <c r="AJ287" i="2"/>
  <c r="AK287" i="2"/>
  <c r="AL287" i="2"/>
  <c r="AM287" i="2"/>
  <c r="AN287" i="2"/>
  <c r="AO287" i="2"/>
  <c r="AP287" i="2"/>
  <c r="AQ287" i="2"/>
  <c r="AR287" i="2"/>
  <c r="AS287" i="2"/>
  <c r="AT287" i="2"/>
  <c r="AJ288" i="2"/>
  <c r="AK288" i="2"/>
  <c r="AL288" i="2"/>
  <c r="AM288" i="2"/>
  <c r="AN288" i="2"/>
  <c r="AO288" i="2"/>
  <c r="AP288" i="2"/>
  <c r="AQ288" i="2"/>
  <c r="AR288" i="2"/>
  <c r="AS288" i="2"/>
  <c r="AT288" i="2"/>
  <c r="AJ289" i="2"/>
  <c r="AK289" i="2"/>
  <c r="AL289" i="2"/>
  <c r="AM289" i="2"/>
  <c r="AN289" i="2"/>
  <c r="AO289" i="2"/>
  <c r="AP289" i="2"/>
  <c r="AQ289" i="2"/>
  <c r="AR289" i="2"/>
  <c r="AS289" i="2"/>
  <c r="AT289" i="2"/>
  <c r="AJ290" i="2"/>
  <c r="AK290" i="2"/>
  <c r="AL290" i="2"/>
  <c r="AM290" i="2"/>
  <c r="AN290" i="2"/>
  <c r="AO290" i="2"/>
  <c r="AP290" i="2"/>
  <c r="AQ290" i="2"/>
  <c r="AR290" i="2"/>
  <c r="AS290" i="2"/>
  <c r="AT290" i="2"/>
  <c r="AJ291" i="2"/>
  <c r="AK291" i="2"/>
  <c r="AL291" i="2"/>
  <c r="AM291" i="2"/>
  <c r="AN291" i="2"/>
  <c r="AO291" i="2"/>
  <c r="AP291" i="2"/>
  <c r="AQ291" i="2"/>
  <c r="AR291" i="2"/>
  <c r="AS291" i="2"/>
  <c r="AT291" i="2"/>
  <c r="AJ292" i="2"/>
  <c r="AK292" i="2"/>
  <c r="AL292" i="2"/>
  <c r="AM292" i="2"/>
  <c r="AN292" i="2"/>
  <c r="AO292" i="2"/>
  <c r="AP292" i="2"/>
  <c r="AQ292" i="2"/>
  <c r="AR292" i="2"/>
  <c r="AS292" i="2"/>
  <c r="AT292" i="2"/>
  <c r="AJ293" i="2"/>
  <c r="AK293" i="2"/>
  <c r="AL293" i="2"/>
  <c r="AM293" i="2"/>
  <c r="AN293" i="2"/>
  <c r="AO293" i="2"/>
  <c r="AP293" i="2"/>
  <c r="AQ293" i="2"/>
  <c r="AR293" i="2"/>
  <c r="AS293" i="2"/>
  <c r="AT293" i="2"/>
  <c r="AJ294" i="2"/>
  <c r="AK294" i="2"/>
  <c r="AL294" i="2"/>
  <c r="AM294" i="2"/>
  <c r="AN294" i="2"/>
  <c r="AO294" i="2"/>
  <c r="AP294" i="2"/>
  <c r="AQ294" i="2"/>
  <c r="AR294" i="2"/>
  <c r="AS294" i="2"/>
  <c r="AT294" i="2"/>
  <c r="AJ295" i="2"/>
  <c r="AK295" i="2"/>
  <c r="AL295" i="2"/>
  <c r="AM295" i="2"/>
  <c r="AN295" i="2"/>
  <c r="AO295" i="2"/>
  <c r="AP295" i="2"/>
  <c r="AQ295" i="2"/>
  <c r="AR295" i="2"/>
  <c r="AS295" i="2"/>
  <c r="AT295" i="2"/>
  <c r="AJ296" i="2"/>
  <c r="AK296" i="2"/>
  <c r="AL296" i="2"/>
  <c r="AM296" i="2"/>
  <c r="AN296" i="2"/>
  <c r="AO296" i="2"/>
  <c r="AP296" i="2"/>
  <c r="AQ296" i="2"/>
  <c r="AR296" i="2"/>
  <c r="AS296" i="2"/>
  <c r="AT296" i="2"/>
  <c r="AJ297" i="2"/>
  <c r="AK297" i="2"/>
  <c r="AL297" i="2"/>
  <c r="AM297" i="2"/>
  <c r="AN297" i="2"/>
  <c r="AO297" i="2"/>
  <c r="AP297" i="2"/>
  <c r="AQ297" i="2"/>
  <c r="AR297" i="2"/>
  <c r="AS297" i="2"/>
  <c r="AT297" i="2"/>
  <c r="AJ298" i="2"/>
  <c r="AK298" i="2"/>
  <c r="AL298" i="2"/>
  <c r="AM298" i="2"/>
  <c r="AN298" i="2"/>
  <c r="AO298" i="2"/>
  <c r="AP298" i="2"/>
  <c r="AQ298" i="2"/>
  <c r="AR298" i="2"/>
  <c r="AS298" i="2"/>
  <c r="AT298" i="2"/>
  <c r="AJ299" i="2"/>
  <c r="AK299" i="2"/>
  <c r="AL299" i="2"/>
  <c r="AM299" i="2"/>
  <c r="AN299" i="2"/>
  <c r="AO299" i="2"/>
  <c r="AP299" i="2"/>
  <c r="AQ299" i="2"/>
  <c r="AR299" i="2"/>
  <c r="AS299" i="2"/>
  <c r="AT299" i="2"/>
  <c r="AJ300" i="2"/>
  <c r="AK300" i="2"/>
  <c r="AL300" i="2"/>
  <c r="AM300" i="2"/>
  <c r="AN300" i="2"/>
  <c r="AO300" i="2"/>
  <c r="AP300" i="2"/>
  <c r="AQ300" i="2"/>
  <c r="AR300" i="2"/>
  <c r="AS300" i="2"/>
  <c r="AT300" i="2"/>
  <c r="AJ301" i="2"/>
  <c r="AK301" i="2"/>
  <c r="AL301" i="2"/>
  <c r="AM301" i="2"/>
  <c r="AN301" i="2"/>
  <c r="AO301" i="2"/>
  <c r="AP301" i="2"/>
  <c r="AQ301" i="2"/>
  <c r="AR301" i="2"/>
  <c r="AS301" i="2"/>
  <c r="AT301" i="2"/>
  <c r="AJ302" i="2"/>
  <c r="AK302" i="2"/>
  <c r="AL302" i="2"/>
  <c r="AM302" i="2"/>
  <c r="AN302" i="2"/>
  <c r="AO302" i="2"/>
  <c r="AP302" i="2"/>
  <c r="AQ302" i="2"/>
  <c r="AR302" i="2"/>
  <c r="AS302" i="2"/>
  <c r="AT302" i="2"/>
  <c r="AJ303" i="2"/>
  <c r="AK303" i="2"/>
  <c r="AL303" i="2"/>
  <c r="AM303" i="2"/>
  <c r="AN303" i="2"/>
  <c r="AO303" i="2"/>
  <c r="AP303" i="2"/>
  <c r="AQ303" i="2"/>
  <c r="AR303" i="2"/>
  <c r="AS303" i="2"/>
  <c r="AT303" i="2"/>
  <c r="AJ304" i="2"/>
  <c r="AK304" i="2"/>
  <c r="AL304" i="2"/>
  <c r="AM304" i="2"/>
  <c r="AN304" i="2"/>
  <c r="AO304" i="2"/>
  <c r="AP304" i="2"/>
  <c r="AQ304" i="2"/>
  <c r="AR304" i="2"/>
  <c r="AS304" i="2"/>
  <c r="AT304" i="2"/>
  <c r="AJ305" i="2"/>
  <c r="AK305" i="2"/>
  <c r="AL305" i="2"/>
  <c r="AM305" i="2"/>
  <c r="AN305" i="2"/>
  <c r="AO305" i="2"/>
  <c r="AP305" i="2"/>
  <c r="AQ305" i="2"/>
  <c r="AR305" i="2"/>
  <c r="AS305" i="2"/>
  <c r="AT305" i="2"/>
  <c r="AJ306" i="2"/>
  <c r="AK306" i="2"/>
  <c r="AL306" i="2"/>
  <c r="AM306" i="2"/>
  <c r="AN306" i="2"/>
  <c r="AO306" i="2"/>
  <c r="AP306" i="2"/>
  <c r="AQ306" i="2"/>
  <c r="AR306" i="2"/>
  <c r="AS306" i="2"/>
  <c r="AT306" i="2"/>
  <c r="AJ307" i="2"/>
  <c r="AK307" i="2"/>
  <c r="AL307" i="2"/>
  <c r="AM307" i="2"/>
  <c r="AN307" i="2"/>
  <c r="AO307" i="2"/>
  <c r="AP307" i="2"/>
  <c r="AQ307" i="2"/>
  <c r="AR307" i="2"/>
  <c r="AS307" i="2"/>
  <c r="AT307" i="2"/>
  <c r="AJ308" i="2"/>
  <c r="AK308" i="2"/>
  <c r="AL308" i="2"/>
  <c r="AM308" i="2"/>
  <c r="AN308" i="2"/>
  <c r="AO308" i="2"/>
  <c r="AP308" i="2"/>
  <c r="AQ308" i="2"/>
  <c r="AR308" i="2"/>
  <c r="AS308" i="2"/>
  <c r="AT308" i="2"/>
  <c r="AJ309" i="2"/>
  <c r="AK309" i="2"/>
  <c r="AL309" i="2"/>
  <c r="AM309" i="2"/>
  <c r="AN309" i="2"/>
  <c r="AO309" i="2"/>
  <c r="AP309" i="2"/>
  <c r="AQ309" i="2"/>
  <c r="AR309" i="2"/>
  <c r="AS309" i="2"/>
  <c r="AT309" i="2"/>
  <c r="AJ310" i="2"/>
  <c r="AK310" i="2"/>
  <c r="AL310" i="2"/>
  <c r="AM310" i="2"/>
  <c r="AN310" i="2"/>
  <c r="AO310" i="2"/>
  <c r="AP310" i="2"/>
  <c r="AQ310" i="2"/>
  <c r="AR310" i="2"/>
  <c r="AS310" i="2"/>
  <c r="AT310" i="2"/>
  <c r="AJ311" i="2"/>
  <c r="AK311" i="2"/>
  <c r="AL311" i="2"/>
  <c r="AM311" i="2"/>
  <c r="AN311" i="2"/>
  <c r="AO311" i="2"/>
  <c r="AP311" i="2"/>
  <c r="AQ311" i="2"/>
  <c r="AR311" i="2"/>
  <c r="AS311" i="2"/>
  <c r="AT311" i="2"/>
  <c r="AJ312" i="2"/>
  <c r="AK312" i="2"/>
  <c r="AL312" i="2"/>
  <c r="AM312" i="2"/>
  <c r="AN312" i="2"/>
  <c r="AO312" i="2"/>
  <c r="AP312" i="2"/>
  <c r="AQ312" i="2"/>
  <c r="AR312" i="2"/>
  <c r="AS312" i="2"/>
  <c r="AT312" i="2"/>
  <c r="AJ313" i="2"/>
  <c r="AK313" i="2"/>
  <c r="AL313" i="2"/>
  <c r="AM313" i="2"/>
  <c r="AN313" i="2"/>
  <c r="AO313" i="2"/>
  <c r="AP313" i="2"/>
  <c r="AQ313" i="2"/>
  <c r="AR313" i="2"/>
  <c r="AS313" i="2"/>
  <c r="AT313" i="2"/>
  <c r="AJ314" i="2"/>
  <c r="AK314" i="2"/>
  <c r="AL314" i="2"/>
  <c r="AM314" i="2"/>
  <c r="AN314" i="2"/>
  <c r="AO314" i="2"/>
  <c r="AP314" i="2"/>
  <c r="AQ314" i="2"/>
  <c r="AR314" i="2"/>
  <c r="AS314" i="2"/>
  <c r="AT314" i="2"/>
  <c r="AJ315" i="2"/>
  <c r="AK315" i="2"/>
  <c r="AL315" i="2"/>
  <c r="AM315" i="2"/>
  <c r="AN315" i="2"/>
  <c r="AO315" i="2"/>
  <c r="AP315" i="2"/>
  <c r="AQ315" i="2"/>
  <c r="AR315" i="2"/>
  <c r="AS315" i="2"/>
  <c r="AT315" i="2"/>
  <c r="AJ316" i="2"/>
  <c r="AK316" i="2"/>
  <c r="AL316" i="2"/>
  <c r="AM316" i="2"/>
  <c r="AN316" i="2"/>
  <c r="AO316" i="2"/>
  <c r="AP316" i="2"/>
  <c r="AQ316" i="2"/>
  <c r="AR316" i="2"/>
  <c r="AS316" i="2"/>
  <c r="AT316" i="2"/>
  <c r="AJ317" i="2"/>
  <c r="AK317" i="2"/>
  <c r="AL317" i="2"/>
  <c r="AM317" i="2"/>
  <c r="AN317" i="2"/>
  <c r="AO317" i="2"/>
  <c r="AP317" i="2"/>
  <c r="AQ317" i="2"/>
  <c r="AR317" i="2"/>
  <c r="AS317" i="2"/>
  <c r="AT317" i="2"/>
  <c r="AJ318" i="2"/>
  <c r="AK318" i="2"/>
  <c r="AL318" i="2"/>
  <c r="AM318" i="2"/>
  <c r="AN318" i="2"/>
  <c r="AO318" i="2"/>
  <c r="AP318" i="2"/>
  <c r="AQ318" i="2"/>
  <c r="AR318" i="2"/>
  <c r="AS318" i="2"/>
  <c r="AT318" i="2"/>
  <c r="AJ319" i="2"/>
  <c r="AK319" i="2"/>
  <c r="AL319" i="2"/>
  <c r="AM319" i="2"/>
  <c r="AN319" i="2"/>
  <c r="AO319" i="2"/>
  <c r="AP319" i="2"/>
  <c r="AQ319" i="2"/>
  <c r="AR319" i="2"/>
  <c r="AS319" i="2"/>
  <c r="AT319" i="2"/>
  <c r="AJ320" i="2"/>
  <c r="AK320" i="2"/>
  <c r="AL320" i="2"/>
  <c r="AM320" i="2"/>
  <c r="AN320" i="2"/>
  <c r="AO320" i="2"/>
  <c r="AP320" i="2"/>
  <c r="AQ320" i="2"/>
  <c r="AR320" i="2"/>
  <c r="AS320" i="2"/>
  <c r="AT320" i="2"/>
  <c r="AJ321" i="2"/>
  <c r="AK321" i="2"/>
  <c r="AL321" i="2"/>
  <c r="AM321" i="2"/>
  <c r="AN321" i="2"/>
  <c r="AO321" i="2"/>
  <c r="AP321" i="2"/>
  <c r="AQ321" i="2"/>
  <c r="AR321" i="2"/>
  <c r="AS321" i="2"/>
  <c r="AT321" i="2"/>
  <c r="AJ322" i="2"/>
  <c r="AK322" i="2"/>
  <c r="AL322" i="2"/>
  <c r="AM322" i="2"/>
  <c r="AN322" i="2"/>
  <c r="AO322" i="2"/>
  <c r="AP322" i="2"/>
  <c r="AQ322" i="2"/>
  <c r="AR322" i="2"/>
  <c r="AS322" i="2"/>
  <c r="AT322" i="2"/>
  <c r="AJ323" i="2"/>
  <c r="AK323" i="2"/>
  <c r="AL323" i="2"/>
  <c r="AM323" i="2"/>
  <c r="AN323" i="2"/>
  <c r="AO323" i="2"/>
  <c r="AP323" i="2"/>
  <c r="AQ323" i="2"/>
  <c r="AR323" i="2"/>
  <c r="AS323" i="2"/>
  <c r="AT323" i="2"/>
  <c r="AJ324" i="2"/>
  <c r="AK324" i="2"/>
  <c r="AL324" i="2"/>
  <c r="AM324" i="2"/>
  <c r="AN324" i="2"/>
  <c r="AO324" i="2"/>
  <c r="AP324" i="2"/>
  <c r="AQ324" i="2"/>
  <c r="AR324" i="2"/>
  <c r="AS324" i="2"/>
  <c r="AT324" i="2"/>
  <c r="AJ325" i="2"/>
  <c r="AK325" i="2"/>
  <c r="AL325" i="2"/>
  <c r="AM325" i="2"/>
  <c r="AN325" i="2"/>
  <c r="AO325" i="2"/>
  <c r="AP325" i="2"/>
  <c r="AQ325" i="2"/>
  <c r="AR325" i="2"/>
  <c r="AS325" i="2"/>
  <c r="AT325" i="2"/>
  <c r="AJ326" i="2"/>
  <c r="AK326" i="2"/>
  <c r="AL326" i="2"/>
  <c r="AM326" i="2"/>
  <c r="AN326" i="2"/>
  <c r="AO326" i="2"/>
  <c r="AP326" i="2"/>
  <c r="AQ326" i="2"/>
  <c r="AR326" i="2"/>
  <c r="AS326" i="2"/>
  <c r="AT326" i="2"/>
  <c r="AJ327" i="2"/>
  <c r="AK327" i="2"/>
  <c r="AL327" i="2"/>
  <c r="AM327" i="2"/>
  <c r="AN327" i="2"/>
  <c r="AO327" i="2"/>
  <c r="AP327" i="2"/>
  <c r="AQ327" i="2"/>
  <c r="AR327" i="2"/>
  <c r="AS327" i="2"/>
  <c r="AT327" i="2"/>
  <c r="AJ328" i="2"/>
  <c r="AK328" i="2"/>
  <c r="AL328" i="2"/>
  <c r="AM328" i="2"/>
  <c r="AN328" i="2"/>
  <c r="AO328" i="2"/>
  <c r="AP328" i="2"/>
  <c r="AQ328" i="2"/>
  <c r="AR328" i="2"/>
  <c r="AS328" i="2"/>
  <c r="AT328" i="2"/>
  <c r="AJ329" i="2"/>
  <c r="AK329" i="2"/>
  <c r="AL329" i="2"/>
  <c r="AM329" i="2"/>
  <c r="AN329" i="2"/>
  <c r="AO329" i="2"/>
  <c r="AP329" i="2"/>
  <c r="AQ329" i="2"/>
  <c r="AR329" i="2"/>
  <c r="AS329" i="2"/>
  <c r="AT329" i="2"/>
  <c r="AJ330" i="2"/>
  <c r="AK330" i="2"/>
  <c r="AL330" i="2"/>
  <c r="AM330" i="2"/>
  <c r="AN330" i="2"/>
  <c r="AO330" i="2"/>
  <c r="AP330" i="2"/>
  <c r="AQ330" i="2"/>
  <c r="AR330" i="2"/>
  <c r="AS330" i="2"/>
  <c r="AT330" i="2"/>
  <c r="AJ331" i="2"/>
  <c r="AK331" i="2"/>
  <c r="AL331" i="2"/>
  <c r="AM331" i="2"/>
  <c r="AN331" i="2"/>
  <c r="AO331" i="2"/>
  <c r="AP331" i="2"/>
  <c r="AQ331" i="2"/>
  <c r="AR331" i="2"/>
  <c r="AS331" i="2"/>
  <c r="AT331" i="2"/>
  <c r="AJ332" i="2"/>
  <c r="AK332" i="2"/>
  <c r="AL332" i="2"/>
  <c r="AM332" i="2"/>
  <c r="AN332" i="2"/>
  <c r="AO332" i="2"/>
  <c r="AP332" i="2"/>
  <c r="AQ332" i="2"/>
  <c r="AR332" i="2"/>
  <c r="AS332" i="2"/>
  <c r="AT332" i="2"/>
  <c r="AJ333" i="2"/>
  <c r="AK333" i="2"/>
  <c r="AL333" i="2"/>
  <c r="AM333" i="2"/>
  <c r="AN333" i="2"/>
  <c r="AO333" i="2"/>
  <c r="AP333" i="2"/>
  <c r="AQ333" i="2"/>
  <c r="AR333" i="2"/>
  <c r="AS333" i="2"/>
  <c r="AT333" i="2"/>
  <c r="AJ334" i="2"/>
  <c r="AK334" i="2"/>
  <c r="AL334" i="2"/>
  <c r="AM334" i="2"/>
  <c r="AN334" i="2"/>
  <c r="AO334" i="2"/>
  <c r="AP334" i="2"/>
  <c r="AQ334" i="2"/>
  <c r="AR334" i="2"/>
  <c r="AS334" i="2"/>
  <c r="AT334" i="2"/>
  <c r="AJ335" i="2"/>
  <c r="AK335" i="2"/>
  <c r="AL335" i="2"/>
  <c r="AM335" i="2"/>
  <c r="AN335" i="2"/>
  <c r="AO335" i="2"/>
  <c r="AP335" i="2"/>
  <c r="AQ335" i="2"/>
  <c r="AR335" i="2"/>
  <c r="AS335" i="2"/>
  <c r="AT335" i="2"/>
  <c r="AJ336" i="2"/>
  <c r="AK336" i="2"/>
  <c r="AL336" i="2"/>
  <c r="AM336" i="2"/>
  <c r="AN336" i="2"/>
  <c r="AO336" i="2"/>
  <c r="AP336" i="2"/>
  <c r="AQ336" i="2"/>
  <c r="AR336" i="2"/>
  <c r="AS336" i="2"/>
  <c r="AT336" i="2"/>
  <c r="AJ337" i="2"/>
  <c r="AK337" i="2"/>
  <c r="AL337" i="2"/>
  <c r="AM337" i="2"/>
  <c r="AN337" i="2"/>
  <c r="AO337" i="2"/>
  <c r="AP337" i="2"/>
  <c r="AQ337" i="2"/>
  <c r="AR337" i="2"/>
  <c r="AS337" i="2"/>
  <c r="AT337" i="2"/>
  <c r="AJ338" i="2"/>
  <c r="AK338" i="2"/>
  <c r="AL338" i="2"/>
  <c r="AM338" i="2"/>
  <c r="AN338" i="2"/>
  <c r="AO338" i="2"/>
  <c r="AP338" i="2"/>
  <c r="AQ338" i="2"/>
  <c r="AR338" i="2"/>
  <c r="AS338" i="2"/>
  <c r="AT338" i="2"/>
  <c r="AJ339" i="2"/>
  <c r="AK339" i="2"/>
  <c r="AL339" i="2"/>
  <c r="AM339" i="2"/>
  <c r="AN339" i="2"/>
  <c r="AO339" i="2"/>
  <c r="AP339" i="2"/>
  <c r="AQ339" i="2"/>
  <c r="AR339" i="2"/>
  <c r="AS339" i="2"/>
  <c r="AT339" i="2"/>
  <c r="AJ340" i="2"/>
  <c r="AK340" i="2"/>
  <c r="AL340" i="2"/>
  <c r="AM340" i="2"/>
  <c r="AN340" i="2"/>
  <c r="AO340" i="2"/>
  <c r="AP340" i="2"/>
  <c r="AQ340" i="2"/>
  <c r="AR340" i="2"/>
  <c r="AS340" i="2"/>
  <c r="AT340" i="2"/>
  <c r="AJ341" i="2"/>
  <c r="AK341" i="2"/>
  <c r="AL341" i="2"/>
  <c r="AM341" i="2"/>
  <c r="AN341" i="2"/>
  <c r="AO341" i="2"/>
  <c r="AP341" i="2"/>
  <c r="AQ341" i="2"/>
  <c r="AR341" i="2"/>
  <c r="AS341" i="2"/>
  <c r="AT341" i="2"/>
  <c r="AJ342" i="2"/>
  <c r="AK342" i="2"/>
  <c r="AL342" i="2"/>
  <c r="AM342" i="2"/>
  <c r="AN342" i="2"/>
  <c r="AO342" i="2"/>
  <c r="AP342" i="2"/>
  <c r="AQ342" i="2"/>
  <c r="AR342" i="2"/>
  <c r="AS342" i="2"/>
  <c r="AT342" i="2"/>
  <c r="AJ343" i="2"/>
  <c r="AK343" i="2"/>
  <c r="AL343" i="2"/>
  <c r="AM343" i="2"/>
  <c r="AN343" i="2"/>
  <c r="AO343" i="2"/>
  <c r="AP343" i="2"/>
  <c r="AQ343" i="2"/>
  <c r="AR343" i="2"/>
  <c r="AS343" i="2"/>
  <c r="AT343" i="2"/>
  <c r="AJ344" i="2"/>
  <c r="AK344" i="2"/>
  <c r="AL344" i="2"/>
  <c r="AM344" i="2"/>
  <c r="AN344" i="2"/>
  <c r="AO344" i="2"/>
  <c r="AP344" i="2"/>
  <c r="AQ344" i="2"/>
  <c r="AR344" i="2"/>
  <c r="AS344" i="2"/>
  <c r="AT344" i="2"/>
  <c r="AJ345" i="2"/>
  <c r="AK345" i="2"/>
  <c r="AL345" i="2"/>
  <c r="AM345" i="2"/>
  <c r="AN345" i="2"/>
  <c r="AO345" i="2"/>
  <c r="AP345" i="2"/>
  <c r="AQ345" i="2"/>
  <c r="AR345" i="2"/>
  <c r="AS345" i="2"/>
  <c r="AT345" i="2"/>
  <c r="AJ346" i="2"/>
  <c r="AK346" i="2"/>
  <c r="AL346" i="2"/>
  <c r="AM346" i="2"/>
  <c r="AN346" i="2"/>
  <c r="AO346" i="2"/>
  <c r="AP346" i="2"/>
  <c r="AQ346" i="2"/>
  <c r="AR346" i="2"/>
  <c r="AS346" i="2"/>
  <c r="AT346" i="2"/>
  <c r="AJ347" i="2"/>
  <c r="AK347" i="2"/>
  <c r="AL347" i="2"/>
  <c r="AM347" i="2"/>
  <c r="AN347" i="2"/>
  <c r="AO347" i="2"/>
  <c r="AP347" i="2"/>
  <c r="AQ347" i="2"/>
  <c r="AR347" i="2"/>
  <c r="AS347" i="2"/>
  <c r="AT347" i="2"/>
  <c r="AJ348" i="2"/>
  <c r="AK348" i="2"/>
  <c r="AL348" i="2"/>
  <c r="AM348" i="2"/>
  <c r="AN348" i="2"/>
  <c r="AO348" i="2"/>
  <c r="AP348" i="2"/>
  <c r="AQ348" i="2"/>
  <c r="AR348" i="2"/>
  <c r="AS348" i="2"/>
  <c r="AT348" i="2"/>
  <c r="AJ349" i="2"/>
  <c r="AK349" i="2"/>
  <c r="AL349" i="2"/>
  <c r="AM349" i="2"/>
  <c r="AN349" i="2"/>
  <c r="AO349" i="2"/>
  <c r="AP349" i="2"/>
  <c r="AQ349" i="2"/>
  <c r="AR349" i="2"/>
  <c r="AS349" i="2"/>
  <c r="AT349" i="2"/>
  <c r="AJ350" i="2"/>
  <c r="AK350" i="2"/>
  <c r="AL350" i="2"/>
  <c r="AM350" i="2"/>
  <c r="AN350" i="2"/>
  <c r="AO350" i="2"/>
  <c r="AP350" i="2"/>
  <c r="AQ350" i="2"/>
  <c r="AR350" i="2"/>
  <c r="AS350" i="2"/>
  <c r="AT350" i="2"/>
  <c r="AJ351" i="2"/>
  <c r="AK351" i="2"/>
  <c r="AL351" i="2"/>
  <c r="AM351" i="2"/>
  <c r="AN351" i="2"/>
  <c r="AO351" i="2"/>
  <c r="AP351" i="2"/>
  <c r="AQ351" i="2"/>
  <c r="AR351" i="2"/>
  <c r="AS351" i="2"/>
  <c r="AT351" i="2"/>
  <c r="AJ352" i="2"/>
  <c r="AK352" i="2"/>
  <c r="AL352" i="2"/>
  <c r="AM352" i="2"/>
  <c r="AN352" i="2"/>
  <c r="AO352" i="2"/>
  <c r="AP352" i="2"/>
  <c r="AQ352" i="2"/>
  <c r="AR352" i="2"/>
  <c r="AS352" i="2"/>
  <c r="AT352" i="2"/>
  <c r="AJ353" i="2"/>
  <c r="AK353" i="2"/>
  <c r="AL353" i="2"/>
  <c r="AM353" i="2"/>
  <c r="AN353" i="2"/>
  <c r="AO353" i="2"/>
  <c r="AP353" i="2"/>
  <c r="AQ353" i="2"/>
  <c r="AR353" i="2"/>
  <c r="AS353" i="2"/>
  <c r="AT353" i="2"/>
  <c r="AJ354" i="2"/>
  <c r="AK354" i="2"/>
  <c r="AL354" i="2"/>
  <c r="AM354" i="2"/>
  <c r="AN354" i="2"/>
  <c r="AO354" i="2"/>
  <c r="AP354" i="2"/>
  <c r="AQ354" i="2"/>
  <c r="AR354" i="2"/>
  <c r="AS354" i="2"/>
  <c r="AT354" i="2"/>
  <c r="AJ355" i="2"/>
  <c r="AK355" i="2"/>
  <c r="AL355" i="2"/>
  <c r="AM355" i="2"/>
  <c r="AN355" i="2"/>
  <c r="AO355" i="2"/>
  <c r="AP355" i="2"/>
  <c r="AQ355" i="2"/>
  <c r="AR355" i="2"/>
  <c r="AS355" i="2"/>
  <c r="AT355" i="2"/>
  <c r="AJ356" i="2"/>
  <c r="AK356" i="2"/>
  <c r="AL356" i="2"/>
  <c r="AM356" i="2"/>
  <c r="AN356" i="2"/>
  <c r="AO356" i="2"/>
  <c r="AP356" i="2"/>
  <c r="AQ356" i="2"/>
  <c r="AR356" i="2"/>
  <c r="AS356" i="2"/>
  <c r="AT356" i="2"/>
  <c r="AJ357" i="2"/>
  <c r="AK357" i="2"/>
  <c r="AL357" i="2"/>
  <c r="AM357" i="2"/>
  <c r="AN357" i="2"/>
  <c r="AO357" i="2"/>
  <c r="AP357" i="2"/>
  <c r="AQ357" i="2"/>
  <c r="AR357" i="2"/>
  <c r="AS357" i="2"/>
  <c r="AT357" i="2"/>
  <c r="AJ358" i="2"/>
  <c r="AK358" i="2"/>
  <c r="AL358" i="2"/>
  <c r="AM358" i="2"/>
  <c r="AN358" i="2"/>
  <c r="AO358" i="2"/>
  <c r="AP358" i="2"/>
  <c r="AQ358" i="2"/>
  <c r="AR358" i="2"/>
  <c r="AS358" i="2"/>
  <c r="AT358" i="2"/>
  <c r="AJ359" i="2"/>
  <c r="AK359" i="2"/>
  <c r="AL359" i="2"/>
  <c r="AM359" i="2"/>
  <c r="AN359" i="2"/>
  <c r="AO359" i="2"/>
  <c r="AP359" i="2"/>
  <c r="AQ359" i="2"/>
  <c r="AR359" i="2"/>
  <c r="AS359" i="2"/>
  <c r="AT359" i="2"/>
  <c r="AJ360" i="2"/>
  <c r="AK360" i="2"/>
  <c r="AL360" i="2"/>
  <c r="AM360" i="2"/>
  <c r="AN360" i="2"/>
  <c r="AO360" i="2"/>
  <c r="AP360" i="2"/>
  <c r="AQ360" i="2"/>
  <c r="AR360" i="2"/>
  <c r="AS360" i="2"/>
  <c r="AT360" i="2"/>
  <c r="AJ361" i="2"/>
  <c r="AK361" i="2"/>
  <c r="AL361" i="2"/>
  <c r="AM361" i="2"/>
  <c r="AN361" i="2"/>
  <c r="AO361" i="2"/>
  <c r="AP361" i="2"/>
  <c r="AQ361" i="2"/>
  <c r="AR361" i="2"/>
  <c r="AS361" i="2"/>
  <c r="AT361" i="2"/>
  <c r="AJ362" i="2"/>
  <c r="AK362" i="2"/>
  <c r="AL362" i="2"/>
  <c r="AM362" i="2"/>
  <c r="AN362" i="2"/>
  <c r="AO362" i="2"/>
  <c r="AP362" i="2"/>
  <c r="AQ362" i="2"/>
  <c r="AR362" i="2"/>
  <c r="AS362" i="2"/>
  <c r="AT362" i="2"/>
  <c r="AJ363" i="2"/>
  <c r="AK363" i="2"/>
  <c r="AL363" i="2"/>
  <c r="AM363" i="2"/>
  <c r="AN363" i="2"/>
  <c r="AO363" i="2"/>
  <c r="AP363" i="2"/>
  <c r="AQ363" i="2"/>
  <c r="AR363" i="2"/>
  <c r="AS363" i="2"/>
  <c r="AT363" i="2"/>
  <c r="AJ364" i="2"/>
  <c r="AK364" i="2"/>
  <c r="AL364" i="2"/>
  <c r="AM364" i="2"/>
  <c r="AN364" i="2"/>
  <c r="AO364" i="2"/>
  <c r="AP364" i="2"/>
  <c r="AQ364" i="2"/>
  <c r="AR364" i="2"/>
  <c r="AS364" i="2"/>
  <c r="AT364" i="2"/>
  <c r="AJ365" i="2"/>
  <c r="AK365" i="2"/>
  <c r="AL365" i="2"/>
  <c r="AM365" i="2"/>
  <c r="AN365" i="2"/>
  <c r="AO365" i="2"/>
  <c r="AP365" i="2"/>
  <c r="AQ365" i="2"/>
  <c r="AR365" i="2"/>
  <c r="AS365" i="2"/>
  <c r="AT365" i="2"/>
  <c r="AJ366" i="2"/>
  <c r="AK366" i="2"/>
  <c r="AL366" i="2"/>
  <c r="AM366" i="2"/>
  <c r="AN366" i="2"/>
  <c r="AO366" i="2"/>
  <c r="AP366" i="2"/>
  <c r="AQ366" i="2"/>
  <c r="AR366" i="2"/>
  <c r="AS366" i="2"/>
  <c r="AT366" i="2"/>
  <c r="AJ367" i="2"/>
  <c r="AK367" i="2"/>
  <c r="AL367" i="2"/>
  <c r="AM367" i="2"/>
  <c r="AN367" i="2"/>
  <c r="AO367" i="2"/>
  <c r="AP367" i="2"/>
  <c r="AQ367" i="2"/>
  <c r="AR367" i="2"/>
  <c r="AS367" i="2"/>
  <c r="AT367" i="2"/>
  <c r="AJ368" i="2"/>
  <c r="AK368" i="2"/>
  <c r="AL368" i="2"/>
  <c r="AM368" i="2"/>
  <c r="AN368" i="2"/>
  <c r="AO368" i="2"/>
  <c r="AP368" i="2"/>
  <c r="AQ368" i="2"/>
  <c r="AR368" i="2"/>
  <c r="AS368" i="2"/>
  <c r="AT368" i="2"/>
  <c r="AJ369" i="2"/>
  <c r="AK369" i="2"/>
  <c r="AL369" i="2"/>
  <c r="AM369" i="2"/>
  <c r="AN369" i="2"/>
  <c r="AO369" i="2"/>
  <c r="AP369" i="2"/>
  <c r="AQ369" i="2"/>
  <c r="AR369" i="2"/>
  <c r="AS369" i="2"/>
  <c r="AT369" i="2"/>
  <c r="AJ370" i="2"/>
  <c r="AK370" i="2"/>
  <c r="AL370" i="2"/>
  <c r="AM370" i="2"/>
  <c r="AN370" i="2"/>
  <c r="AO370" i="2"/>
  <c r="AP370" i="2"/>
  <c r="AQ370" i="2"/>
  <c r="AR370" i="2"/>
  <c r="AS370" i="2"/>
  <c r="AT370" i="2"/>
  <c r="AJ371" i="2"/>
  <c r="AK371" i="2"/>
  <c r="AL371" i="2"/>
  <c r="AM371" i="2"/>
  <c r="AN371" i="2"/>
  <c r="AO371" i="2"/>
  <c r="AP371" i="2"/>
  <c r="AQ371" i="2"/>
  <c r="AR371" i="2"/>
  <c r="AS371" i="2"/>
  <c r="AT371" i="2"/>
  <c r="AJ372" i="2"/>
  <c r="AK372" i="2"/>
  <c r="AL372" i="2"/>
  <c r="AM372" i="2"/>
  <c r="AN372" i="2"/>
  <c r="AO372" i="2"/>
  <c r="AP372" i="2"/>
  <c r="AQ372" i="2"/>
  <c r="AR372" i="2"/>
  <c r="AS372" i="2"/>
  <c r="AT372" i="2"/>
  <c r="AJ373" i="2"/>
  <c r="AK373" i="2"/>
  <c r="AL373" i="2"/>
  <c r="AM373" i="2"/>
  <c r="AN373" i="2"/>
  <c r="AO373" i="2"/>
  <c r="AP373" i="2"/>
  <c r="AQ373" i="2"/>
  <c r="AR373" i="2"/>
  <c r="AS373" i="2"/>
  <c r="AT373" i="2"/>
  <c r="AJ374" i="2"/>
  <c r="AK374" i="2"/>
  <c r="AL374" i="2"/>
  <c r="AM374" i="2"/>
  <c r="AN374" i="2"/>
  <c r="AO374" i="2"/>
  <c r="AP374" i="2"/>
  <c r="AQ374" i="2"/>
  <c r="AR374" i="2"/>
  <c r="AS374" i="2"/>
  <c r="AT374" i="2"/>
  <c r="AJ375" i="2"/>
  <c r="AK375" i="2"/>
  <c r="AL375" i="2"/>
  <c r="AM375" i="2"/>
  <c r="AN375" i="2"/>
  <c r="AO375" i="2"/>
  <c r="AP375" i="2"/>
  <c r="AQ375" i="2"/>
  <c r="AR375" i="2"/>
  <c r="AS375" i="2"/>
  <c r="AT375" i="2"/>
  <c r="AJ376" i="2"/>
  <c r="AK376" i="2"/>
  <c r="AL376" i="2"/>
  <c r="AM376" i="2"/>
  <c r="AN376" i="2"/>
  <c r="AO376" i="2"/>
  <c r="AP376" i="2"/>
  <c r="AQ376" i="2"/>
  <c r="AR376" i="2"/>
  <c r="AS376" i="2"/>
  <c r="AT376" i="2"/>
  <c r="AJ377" i="2"/>
  <c r="AK377" i="2"/>
  <c r="AL377" i="2"/>
  <c r="AM377" i="2"/>
  <c r="AN377" i="2"/>
  <c r="AO377" i="2"/>
  <c r="AP377" i="2"/>
  <c r="AQ377" i="2"/>
  <c r="AR377" i="2"/>
  <c r="AS377" i="2"/>
  <c r="AT377" i="2"/>
  <c r="AJ378" i="2"/>
  <c r="AK378" i="2"/>
  <c r="AL378" i="2"/>
  <c r="AM378" i="2"/>
  <c r="AN378" i="2"/>
  <c r="AO378" i="2"/>
  <c r="AP378" i="2"/>
  <c r="AQ378" i="2"/>
  <c r="AR378" i="2"/>
  <c r="AS378" i="2"/>
  <c r="AT378" i="2"/>
  <c r="AJ379" i="2"/>
  <c r="AK379" i="2"/>
  <c r="AL379" i="2"/>
  <c r="AM379" i="2"/>
  <c r="AN379" i="2"/>
  <c r="AO379" i="2"/>
  <c r="AP379" i="2"/>
  <c r="AQ379" i="2"/>
  <c r="AR379" i="2"/>
  <c r="AS379" i="2"/>
  <c r="AT379" i="2"/>
  <c r="AJ380" i="2"/>
  <c r="AK380" i="2"/>
  <c r="AL380" i="2"/>
  <c r="AM380" i="2"/>
  <c r="AN380" i="2"/>
  <c r="AO380" i="2"/>
  <c r="AP380" i="2"/>
  <c r="AQ380" i="2"/>
  <c r="AR380" i="2"/>
  <c r="AS380" i="2"/>
  <c r="AT380" i="2"/>
  <c r="AJ381" i="2"/>
  <c r="AK381" i="2"/>
  <c r="AL381" i="2"/>
  <c r="AM381" i="2"/>
  <c r="AN381" i="2"/>
  <c r="AO381" i="2"/>
  <c r="AP381" i="2"/>
  <c r="AQ381" i="2"/>
  <c r="AR381" i="2"/>
  <c r="AS381" i="2"/>
  <c r="AT381" i="2"/>
  <c r="AJ382" i="2"/>
  <c r="AK382" i="2"/>
  <c r="AL382" i="2"/>
  <c r="AM382" i="2"/>
  <c r="AN382" i="2"/>
  <c r="AO382" i="2"/>
  <c r="AP382" i="2"/>
  <c r="AQ382" i="2"/>
  <c r="AR382" i="2"/>
  <c r="AS382" i="2"/>
  <c r="AT382" i="2"/>
  <c r="AJ383" i="2"/>
  <c r="AK383" i="2"/>
  <c r="AL383" i="2"/>
  <c r="AM383" i="2"/>
  <c r="AN383" i="2"/>
  <c r="AO383" i="2"/>
  <c r="AP383" i="2"/>
  <c r="AQ383" i="2"/>
  <c r="AR383" i="2"/>
  <c r="AS383" i="2"/>
  <c r="AT383" i="2"/>
  <c r="AJ384" i="2"/>
  <c r="AK384" i="2"/>
  <c r="AL384" i="2"/>
  <c r="AM384" i="2"/>
  <c r="AN384" i="2"/>
  <c r="AO384" i="2"/>
  <c r="AP384" i="2"/>
  <c r="AQ384" i="2"/>
  <c r="AR384" i="2"/>
  <c r="AS384" i="2"/>
  <c r="AT384" i="2"/>
  <c r="AJ385" i="2"/>
  <c r="AK385" i="2"/>
  <c r="AL385" i="2"/>
  <c r="AM385" i="2"/>
  <c r="AN385" i="2"/>
  <c r="AO385" i="2"/>
  <c r="AP385" i="2"/>
  <c r="AQ385" i="2"/>
  <c r="AR385" i="2"/>
  <c r="AS385" i="2"/>
  <c r="AT385" i="2"/>
  <c r="AJ386" i="2"/>
  <c r="AK386" i="2"/>
  <c r="AL386" i="2"/>
  <c r="AM386" i="2"/>
  <c r="AN386" i="2"/>
  <c r="AO386" i="2"/>
  <c r="AP386" i="2"/>
  <c r="AQ386" i="2"/>
  <c r="AR386" i="2"/>
  <c r="AS386" i="2"/>
  <c r="AT386" i="2"/>
  <c r="AJ387" i="2"/>
  <c r="AK387" i="2"/>
  <c r="AL387" i="2"/>
  <c r="AM387" i="2"/>
  <c r="AN387" i="2"/>
  <c r="AO387" i="2"/>
  <c r="AP387" i="2"/>
  <c r="AQ387" i="2"/>
  <c r="AR387" i="2"/>
  <c r="AS387" i="2"/>
  <c r="AT387" i="2"/>
  <c r="AJ388" i="2"/>
  <c r="AK388" i="2"/>
  <c r="AL388" i="2"/>
  <c r="AM388" i="2"/>
  <c r="AN388" i="2"/>
  <c r="AO388" i="2"/>
  <c r="AP388" i="2"/>
  <c r="AQ388" i="2"/>
  <c r="AR388" i="2"/>
  <c r="AS388" i="2"/>
  <c r="AT388" i="2"/>
  <c r="AJ389" i="2"/>
  <c r="AK389" i="2"/>
  <c r="AL389" i="2"/>
  <c r="AM389" i="2"/>
  <c r="AN389" i="2"/>
  <c r="AO389" i="2"/>
  <c r="AP389" i="2"/>
  <c r="AQ389" i="2"/>
  <c r="AR389" i="2"/>
  <c r="AS389" i="2"/>
  <c r="AT389" i="2"/>
  <c r="AJ390" i="2"/>
  <c r="AK390" i="2"/>
  <c r="AL390" i="2"/>
  <c r="AM390" i="2"/>
  <c r="AN390" i="2"/>
  <c r="AO390" i="2"/>
  <c r="AP390" i="2"/>
  <c r="AQ390" i="2"/>
  <c r="AR390" i="2"/>
  <c r="AS390" i="2"/>
  <c r="AT390" i="2"/>
  <c r="AJ391" i="2"/>
  <c r="AK391" i="2"/>
  <c r="AL391" i="2"/>
  <c r="AM391" i="2"/>
  <c r="AN391" i="2"/>
  <c r="AO391" i="2"/>
  <c r="AP391" i="2"/>
  <c r="AQ391" i="2"/>
  <c r="AR391" i="2"/>
  <c r="AS391" i="2"/>
  <c r="AT391" i="2"/>
  <c r="AJ392" i="2"/>
  <c r="AK392" i="2"/>
  <c r="AL392" i="2"/>
  <c r="AM392" i="2"/>
  <c r="AN392" i="2"/>
  <c r="AO392" i="2"/>
  <c r="AP392" i="2"/>
  <c r="AQ392" i="2"/>
  <c r="AR392" i="2"/>
  <c r="AS392" i="2"/>
  <c r="AT392" i="2"/>
  <c r="AJ393" i="2"/>
  <c r="AK393" i="2"/>
  <c r="AL393" i="2"/>
  <c r="AM393" i="2"/>
  <c r="AN393" i="2"/>
  <c r="AO393" i="2"/>
  <c r="AP393" i="2"/>
  <c r="AQ393" i="2"/>
  <c r="AR393" i="2"/>
  <c r="AS393" i="2"/>
  <c r="AT393" i="2"/>
  <c r="AJ394" i="2"/>
  <c r="AK394" i="2"/>
  <c r="AL394" i="2"/>
  <c r="AM394" i="2"/>
  <c r="AN394" i="2"/>
  <c r="AO394" i="2"/>
  <c r="AP394" i="2"/>
  <c r="AQ394" i="2"/>
  <c r="AR394" i="2"/>
  <c r="AS394" i="2"/>
  <c r="AT394" i="2"/>
  <c r="AJ395" i="2"/>
  <c r="AK395" i="2"/>
  <c r="AL395" i="2"/>
  <c r="AM395" i="2"/>
  <c r="AN395" i="2"/>
  <c r="AO395" i="2"/>
  <c r="AP395" i="2"/>
  <c r="AQ395" i="2"/>
  <c r="AR395" i="2"/>
  <c r="AS395" i="2"/>
  <c r="AT395" i="2"/>
  <c r="AJ396" i="2"/>
  <c r="AK396" i="2"/>
  <c r="AL396" i="2"/>
  <c r="AM396" i="2"/>
  <c r="AN396" i="2"/>
  <c r="AO396" i="2"/>
  <c r="AP396" i="2"/>
  <c r="AQ396" i="2"/>
  <c r="AR396" i="2"/>
  <c r="AS396" i="2"/>
  <c r="AT396" i="2"/>
  <c r="AJ397" i="2"/>
  <c r="AK397" i="2"/>
  <c r="AL397" i="2"/>
  <c r="AM397" i="2"/>
  <c r="AN397" i="2"/>
  <c r="AO397" i="2"/>
  <c r="AP397" i="2"/>
  <c r="AQ397" i="2"/>
  <c r="AR397" i="2"/>
  <c r="AS397" i="2"/>
  <c r="AT397" i="2"/>
  <c r="AJ398" i="2"/>
  <c r="AK398" i="2"/>
  <c r="AL398" i="2"/>
  <c r="AM398" i="2"/>
  <c r="AN398" i="2"/>
  <c r="AO398" i="2"/>
  <c r="AP398" i="2"/>
  <c r="AQ398" i="2"/>
  <c r="AR398" i="2"/>
  <c r="AS398" i="2"/>
  <c r="AT398" i="2"/>
  <c r="AJ399" i="2"/>
  <c r="AK399" i="2"/>
  <c r="AL399" i="2"/>
  <c r="AM399" i="2"/>
  <c r="AN399" i="2"/>
  <c r="AO399" i="2"/>
  <c r="AP399" i="2"/>
  <c r="AQ399" i="2"/>
  <c r="AR399" i="2"/>
  <c r="AS399" i="2"/>
  <c r="AT399" i="2"/>
  <c r="AJ400" i="2"/>
  <c r="AK400" i="2"/>
  <c r="AL400" i="2"/>
  <c r="AM400" i="2"/>
  <c r="AN400" i="2"/>
  <c r="AO400" i="2"/>
  <c r="AP400" i="2"/>
  <c r="AQ400" i="2"/>
  <c r="AR400" i="2"/>
  <c r="AS400" i="2"/>
  <c r="AT400" i="2"/>
  <c r="AJ401" i="2"/>
  <c r="AK401" i="2"/>
  <c r="AL401" i="2"/>
  <c r="AM401" i="2"/>
  <c r="AN401" i="2"/>
  <c r="AO401" i="2"/>
  <c r="AP401" i="2"/>
  <c r="AQ401" i="2"/>
  <c r="AR401" i="2"/>
  <c r="AS401" i="2"/>
  <c r="AT401" i="2"/>
  <c r="AJ402" i="2"/>
  <c r="AK402" i="2"/>
  <c r="AL402" i="2"/>
  <c r="AM402" i="2"/>
  <c r="AN402" i="2"/>
  <c r="AO402" i="2"/>
  <c r="AP402" i="2"/>
  <c r="AQ402" i="2"/>
  <c r="AR402" i="2"/>
  <c r="AS402" i="2"/>
  <c r="AT402" i="2"/>
  <c r="AJ403" i="2"/>
  <c r="AK403" i="2"/>
  <c r="AL403" i="2"/>
  <c r="AM403" i="2"/>
  <c r="AN403" i="2"/>
  <c r="AO403" i="2"/>
  <c r="AP403" i="2"/>
  <c r="AQ403" i="2"/>
  <c r="AR403" i="2"/>
  <c r="AS403" i="2"/>
  <c r="AT403" i="2"/>
  <c r="AJ404" i="2"/>
  <c r="AK404" i="2"/>
  <c r="AL404" i="2"/>
  <c r="AM404" i="2"/>
  <c r="AN404" i="2"/>
  <c r="AO404" i="2"/>
  <c r="AP404" i="2"/>
  <c r="AQ404" i="2"/>
  <c r="AR404" i="2"/>
  <c r="AS404" i="2"/>
  <c r="AT404" i="2"/>
  <c r="AJ405" i="2"/>
  <c r="AK405" i="2"/>
  <c r="AL405" i="2"/>
  <c r="AM405" i="2"/>
  <c r="AN405" i="2"/>
  <c r="AO405" i="2"/>
  <c r="AP405" i="2"/>
  <c r="AQ405" i="2"/>
  <c r="AR405" i="2"/>
  <c r="AS405" i="2"/>
  <c r="AT405" i="2"/>
  <c r="AJ406" i="2"/>
  <c r="AK406" i="2"/>
  <c r="AL406" i="2"/>
  <c r="AM406" i="2"/>
  <c r="AN406" i="2"/>
  <c r="AO406" i="2"/>
  <c r="AP406" i="2"/>
  <c r="AQ406" i="2"/>
  <c r="AR406" i="2"/>
  <c r="AS406" i="2"/>
  <c r="AT406" i="2"/>
  <c r="AJ407" i="2"/>
  <c r="AK407" i="2"/>
  <c r="AL407" i="2"/>
  <c r="AM407" i="2"/>
  <c r="AN407" i="2"/>
  <c r="AO407" i="2"/>
  <c r="AP407" i="2"/>
  <c r="AQ407" i="2"/>
  <c r="AR407" i="2"/>
  <c r="AS407" i="2"/>
  <c r="AT407" i="2"/>
  <c r="AJ408" i="2"/>
  <c r="AK408" i="2"/>
  <c r="AL408" i="2"/>
  <c r="AM408" i="2"/>
  <c r="AN408" i="2"/>
  <c r="AO408" i="2"/>
  <c r="AP408" i="2"/>
  <c r="AQ408" i="2"/>
  <c r="AR408" i="2"/>
  <c r="AS408" i="2"/>
  <c r="AT408" i="2"/>
  <c r="AJ409" i="2"/>
  <c r="AK409" i="2"/>
  <c r="AL409" i="2"/>
  <c r="AM409" i="2"/>
  <c r="AN409" i="2"/>
  <c r="AO409" i="2"/>
  <c r="AP409" i="2"/>
  <c r="AQ409" i="2"/>
  <c r="AR409" i="2"/>
  <c r="AS409" i="2"/>
  <c r="AT409" i="2"/>
  <c r="AJ410" i="2"/>
  <c r="AK410" i="2"/>
  <c r="AL410" i="2"/>
  <c r="AM410" i="2"/>
  <c r="AN410" i="2"/>
  <c r="AO410" i="2"/>
  <c r="AP410" i="2"/>
  <c r="AQ410" i="2"/>
  <c r="AR410" i="2"/>
  <c r="AS410" i="2"/>
  <c r="AT410" i="2"/>
  <c r="AJ411" i="2"/>
  <c r="AK411" i="2"/>
  <c r="AL411" i="2"/>
  <c r="AM411" i="2"/>
  <c r="AN411" i="2"/>
  <c r="AO411" i="2"/>
  <c r="AP411" i="2"/>
  <c r="AQ411" i="2"/>
  <c r="AR411" i="2"/>
  <c r="AS411" i="2"/>
  <c r="AT411" i="2"/>
  <c r="AJ412" i="2"/>
  <c r="AK412" i="2"/>
  <c r="AL412" i="2"/>
  <c r="AM412" i="2"/>
  <c r="AN412" i="2"/>
  <c r="AO412" i="2"/>
  <c r="AP412" i="2"/>
  <c r="AQ412" i="2"/>
  <c r="AR412" i="2"/>
  <c r="AS412" i="2"/>
  <c r="AT412" i="2"/>
  <c r="AJ413" i="2"/>
  <c r="AK413" i="2"/>
  <c r="AL413" i="2"/>
  <c r="AM413" i="2"/>
  <c r="AN413" i="2"/>
  <c r="AO413" i="2"/>
  <c r="AP413" i="2"/>
  <c r="AQ413" i="2"/>
  <c r="AR413" i="2"/>
  <c r="AS413" i="2"/>
  <c r="AT413" i="2"/>
  <c r="AJ414" i="2"/>
  <c r="AK414" i="2"/>
  <c r="AL414" i="2"/>
  <c r="AM414" i="2"/>
  <c r="AN414" i="2"/>
  <c r="AO414" i="2"/>
  <c r="AP414" i="2"/>
  <c r="AQ414" i="2"/>
  <c r="AR414" i="2"/>
  <c r="AS414" i="2"/>
  <c r="AT414" i="2"/>
  <c r="AJ415" i="2"/>
  <c r="AK415" i="2"/>
  <c r="AL415" i="2"/>
  <c r="AM415" i="2"/>
  <c r="AN415" i="2"/>
  <c r="AO415" i="2"/>
  <c r="AP415" i="2"/>
  <c r="AQ415" i="2"/>
  <c r="AR415" i="2"/>
  <c r="AS415" i="2"/>
  <c r="AT415" i="2"/>
  <c r="AJ416" i="2"/>
  <c r="AK416" i="2"/>
  <c r="AL416" i="2"/>
  <c r="AM416" i="2"/>
  <c r="AN416" i="2"/>
  <c r="AO416" i="2"/>
  <c r="AP416" i="2"/>
  <c r="AQ416" i="2"/>
  <c r="AR416" i="2"/>
  <c r="AS416" i="2"/>
  <c r="AT416" i="2"/>
  <c r="AJ417" i="2"/>
  <c r="AK417" i="2"/>
  <c r="AL417" i="2"/>
  <c r="AM417" i="2"/>
  <c r="AN417" i="2"/>
  <c r="AO417" i="2"/>
  <c r="AP417" i="2"/>
  <c r="AQ417" i="2"/>
  <c r="AR417" i="2"/>
  <c r="AS417" i="2"/>
  <c r="AT417" i="2"/>
  <c r="AJ418" i="2"/>
  <c r="AK418" i="2"/>
  <c r="AL418" i="2"/>
  <c r="AM418" i="2"/>
  <c r="AN418" i="2"/>
  <c r="AO418" i="2"/>
  <c r="AP418" i="2"/>
  <c r="AQ418" i="2"/>
  <c r="AR418" i="2"/>
  <c r="AS418" i="2"/>
  <c r="AT418" i="2"/>
  <c r="AJ419" i="2"/>
  <c r="AK419" i="2"/>
  <c r="AL419" i="2"/>
  <c r="AM419" i="2"/>
  <c r="AN419" i="2"/>
  <c r="AO419" i="2"/>
  <c r="AP419" i="2"/>
  <c r="AQ419" i="2"/>
  <c r="AR419" i="2"/>
  <c r="AS419" i="2"/>
  <c r="AT419" i="2"/>
  <c r="AJ420" i="2"/>
  <c r="AK420" i="2"/>
  <c r="AL420" i="2"/>
  <c r="AM420" i="2"/>
  <c r="AN420" i="2"/>
  <c r="AO420" i="2"/>
  <c r="AP420" i="2"/>
  <c r="AQ420" i="2"/>
  <c r="AR420" i="2"/>
  <c r="AS420" i="2"/>
  <c r="AT420" i="2"/>
  <c r="AJ421" i="2"/>
  <c r="AK421" i="2"/>
  <c r="AL421" i="2"/>
  <c r="AM421" i="2"/>
  <c r="AN421" i="2"/>
  <c r="AO421" i="2"/>
  <c r="AP421" i="2"/>
  <c r="AQ421" i="2"/>
  <c r="AR421" i="2"/>
  <c r="AS421" i="2"/>
  <c r="AT421" i="2"/>
  <c r="AJ422" i="2"/>
  <c r="AK422" i="2"/>
  <c r="AL422" i="2"/>
  <c r="AM422" i="2"/>
  <c r="AN422" i="2"/>
  <c r="AO422" i="2"/>
  <c r="AP422" i="2"/>
  <c r="AQ422" i="2"/>
  <c r="AR422" i="2"/>
  <c r="AS422" i="2"/>
  <c r="AT422" i="2"/>
  <c r="AJ423" i="2"/>
  <c r="AK423" i="2"/>
  <c r="AL423" i="2"/>
  <c r="AM423" i="2"/>
  <c r="AN423" i="2"/>
  <c r="AO423" i="2"/>
  <c r="AP423" i="2"/>
  <c r="AQ423" i="2"/>
  <c r="AR423" i="2"/>
  <c r="AS423" i="2"/>
  <c r="AT423" i="2"/>
  <c r="AJ424" i="2"/>
  <c r="AK424" i="2"/>
  <c r="AL424" i="2"/>
  <c r="AM424" i="2"/>
  <c r="AN424" i="2"/>
  <c r="AO424" i="2"/>
  <c r="AP424" i="2"/>
  <c r="AQ424" i="2"/>
  <c r="AR424" i="2"/>
  <c r="AS424" i="2"/>
  <c r="AT424" i="2"/>
  <c r="AJ425" i="2"/>
  <c r="AK425" i="2"/>
  <c r="AL425" i="2"/>
  <c r="AM425" i="2"/>
  <c r="AN425" i="2"/>
  <c r="AO425" i="2"/>
  <c r="AP425" i="2"/>
  <c r="AQ425" i="2"/>
  <c r="AR425" i="2"/>
  <c r="AS425" i="2"/>
  <c r="AT425" i="2"/>
  <c r="AJ426" i="2"/>
  <c r="AK426" i="2"/>
  <c r="AL426" i="2"/>
  <c r="AM426" i="2"/>
  <c r="AN426" i="2"/>
  <c r="AO426" i="2"/>
  <c r="AP426" i="2"/>
  <c r="AQ426" i="2"/>
  <c r="AR426" i="2"/>
  <c r="AS426" i="2"/>
  <c r="AT426" i="2"/>
  <c r="AJ427" i="2"/>
  <c r="AK427" i="2"/>
  <c r="AL427" i="2"/>
  <c r="AM427" i="2"/>
  <c r="AN427" i="2"/>
  <c r="AO427" i="2"/>
  <c r="AP427" i="2"/>
  <c r="AQ427" i="2"/>
  <c r="AR427" i="2"/>
  <c r="AS427" i="2"/>
  <c r="AT427" i="2"/>
  <c r="AJ428" i="2"/>
  <c r="AK428" i="2"/>
  <c r="AL428" i="2"/>
  <c r="AM428" i="2"/>
  <c r="AN428" i="2"/>
  <c r="AO428" i="2"/>
  <c r="AP428" i="2"/>
  <c r="AQ428" i="2"/>
  <c r="AR428" i="2"/>
  <c r="AS428" i="2"/>
  <c r="AT428" i="2"/>
  <c r="AJ429" i="2"/>
  <c r="AK429" i="2"/>
  <c r="AL429" i="2"/>
  <c r="AM429" i="2"/>
  <c r="AN429" i="2"/>
  <c r="AO429" i="2"/>
  <c r="AP429" i="2"/>
  <c r="AQ429" i="2"/>
  <c r="AR429" i="2"/>
  <c r="AS429" i="2"/>
  <c r="AT429" i="2"/>
  <c r="AJ430" i="2"/>
  <c r="AK430" i="2"/>
  <c r="AL430" i="2"/>
  <c r="AM430" i="2"/>
  <c r="AN430" i="2"/>
  <c r="AO430" i="2"/>
  <c r="AP430" i="2"/>
  <c r="AQ430" i="2"/>
  <c r="AR430" i="2"/>
  <c r="AS430" i="2"/>
  <c r="AT430" i="2"/>
  <c r="AJ431" i="2"/>
  <c r="AK431" i="2"/>
  <c r="AL431" i="2"/>
  <c r="AM431" i="2"/>
  <c r="AN431" i="2"/>
  <c r="AO431" i="2"/>
  <c r="AP431" i="2"/>
  <c r="AQ431" i="2"/>
  <c r="AR431" i="2"/>
  <c r="AS431" i="2"/>
  <c r="AT431" i="2"/>
  <c r="AJ432" i="2"/>
  <c r="AK432" i="2"/>
  <c r="AL432" i="2"/>
  <c r="AM432" i="2"/>
  <c r="AN432" i="2"/>
  <c r="AO432" i="2"/>
  <c r="AP432" i="2"/>
  <c r="AQ432" i="2"/>
  <c r="AR432" i="2"/>
  <c r="AS432" i="2"/>
  <c r="AT432" i="2"/>
  <c r="AJ433" i="2"/>
  <c r="AK433" i="2"/>
  <c r="AL433" i="2"/>
  <c r="AM433" i="2"/>
  <c r="AN433" i="2"/>
  <c r="AO433" i="2"/>
  <c r="AP433" i="2"/>
  <c r="AQ433" i="2"/>
  <c r="AR433" i="2"/>
  <c r="AS433" i="2"/>
  <c r="AT433" i="2"/>
  <c r="AJ434" i="2"/>
  <c r="AK434" i="2"/>
  <c r="AL434" i="2"/>
  <c r="AM434" i="2"/>
  <c r="AN434" i="2"/>
  <c r="AO434" i="2"/>
  <c r="AP434" i="2"/>
  <c r="AQ434" i="2"/>
  <c r="AR434" i="2"/>
  <c r="AS434" i="2"/>
  <c r="AT434" i="2"/>
  <c r="AJ435" i="2"/>
  <c r="AK435" i="2"/>
  <c r="AL435" i="2"/>
  <c r="AM435" i="2"/>
  <c r="AN435" i="2"/>
  <c r="AO435" i="2"/>
  <c r="AP435" i="2"/>
  <c r="AQ435" i="2"/>
  <c r="AR435" i="2"/>
  <c r="AS435" i="2"/>
  <c r="AT435" i="2"/>
  <c r="AJ436" i="2"/>
  <c r="AK436" i="2"/>
  <c r="AL436" i="2"/>
  <c r="AM436" i="2"/>
  <c r="AN436" i="2"/>
  <c r="AO436" i="2"/>
  <c r="AP436" i="2"/>
  <c r="AQ436" i="2"/>
  <c r="AR436" i="2"/>
  <c r="AS436" i="2"/>
  <c r="AT436" i="2"/>
  <c r="AJ437" i="2"/>
  <c r="AK437" i="2"/>
  <c r="AL437" i="2"/>
  <c r="AM437" i="2"/>
  <c r="AN437" i="2"/>
  <c r="AO437" i="2"/>
  <c r="AP437" i="2"/>
  <c r="AQ437" i="2"/>
  <c r="AR437" i="2"/>
  <c r="AS437" i="2"/>
  <c r="AT437" i="2"/>
  <c r="AJ438" i="2"/>
  <c r="AK438" i="2"/>
  <c r="AL438" i="2"/>
  <c r="AM438" i="2"/>
  <c r="AN438" i="2"/>
  <c r="AO438" i="2"/>
  <c r="AP438" i="2"/>
  <c r="AQ438" i="2"/>
  <c r="AR438" i="2"/>
  <c r="AS438" i="2"/>
  <c r="AT438" i="2"/>
  <c r="AJ439" i="2"/>
  <c r="AK439" i="2"/>
  <c r="AL439" i="2"/>
  <c r="AM439" i="2"/>
  <c r="AN439" i="2"/>
  <c r="AO439" i="2"/>
  <c r="AP439" i="2"/>
  <c r="AQ439" i="2"/>
  <c r="AR439" i="2"/>
  <c r="AS439" i="2"/>
  <c r="AT439" i="2"/>
  <c r="AJ440" i="2"/>
  <c r="AK440" i="2"/>
  <c r="AL440" i="2"/>
  <c r="AM440" i="2"/>
  <c r="AN440" i="2"/>
  <c r="AO440" i="2"/>
  <c r="AP440" i="2"/>
  <c r="AQ440" i="2"/>
  <c r="AR440" i="2"/>
  <c r="AS440" i="2"/>
  <c r="AT440" i="2"/>
  <c r="AJ441" i="2"/>
  <c r="AK441" i="2"/>
  <c r="AL441" i="2"/>
  <c r="AM441" i="2"/>
  <c r="AN441" i="2"/>
  <c r="AO441" i="2"/>
  <c r="AP441" i="2"/>
  <c r="AQ441" i="2"/>
  <c r="AR441" i="2"/>
  <c r="AS441" i="2"/>
  <c r="AT441" i="2"/>
  <c r="AJ442" i="2"/>
  <c r="AK442" i="2"/>
  <c r="AL442" i="2"/>
  <c r="AM442" i="2"/>
  <c r="AN442" i="2"/>
  <c r="AO442" i="2"/>
  <c r="AP442" i="2"/>
  <c r="AQ442" i="2"/>
  <c r="AR442" i="2"/>
  <c r="AS442" i="2"/>
  <c r="AT442" i="2"/>
  <c r="AJ443" i="2"/>
  <c r="AK443" i="2"/>
  <c r="AL443" i="2"/>
  <c r="AM443" i="2"/>
  <c r="AN443" i="2"/>
  <c r="AO443" i="2"/>
  <c r="AP443" i="2"/>
  <c r="AQ443" i="2"/>
  <c r="AR443" i="2"/>
  <c r="AS443" i="2"/>
  <c r="AT443" i="2"/>
  <c r="AJ444" i="2"/>
  <c r="AK444" i="2"/>
  <c r="AL444" i="2"/>
  <c r="AM444" i="2"/>
  <c r="AN444" i="2"/>
  <c r="AO444" i="2"/>
  <c r="AP444" i="2"/>
  <c r="AQ444" i="2"/>
  <c r="AR444" i="2"/>
  <c r="AS444" i="2"/>
  <c r="AT444" i="2"/>
  <c r="AJ445" i="2"/>
  <c r="AK445" i="2"/>
  <c r="AL445" i="2"/>
  <c r="AM445" i="2"/>
  <c r="AN445" i="2"/>
  <c r="AO445" i="2"/>
  <c r="AP445" i="2"/>
  <c r="AQ445" i="2"/>
  <c r="AR445" i="2"/>
  <c r="AS445" i="2"/>
  <c r="AT445" i="2"/>
  <c r="AJ446" i="2"/>
  <c r="AK446" i="2"/>
  <c r="AL446" i="2"/>
  <c r="AM446" i="2"/>
  <c r="AN446" i="2"/>
  <c r="AO446" i="2"/>
  <c r="AP446" i="2"/>
  <c r="AQ446" i="2"/>
  <c r="AR446" i="2"/>
  <c r="AS446" i="2"/>
  <c r="AT446" i="2"/>
  <c r="AJ447" i="2"/>
  <c r="AK447" i="2"/>
  <c r="AL447" i="2"/>
  <c r="AM447" i="2"/>
  <c r="AN447" i="2"/>
  <c r="AO447" i="2"/>
  <c r="AP447" i="2"/>
  <c r="AQ447" i="2"/>
  <c r="AR447" i="2"/>
  <c r="AS447" i="2"/>
  <c r="AT447" i="2"/>
  <c r="AJ448" i="2"/>
  <c r="AK448" i="2"/>
  <c r="AL448" i="2"/>
  <c r="AM448" i="2"/>
  <c r="AN448" i="2"/>
  <c r="AO448" i="2"/>
  <c r="AP448" i="2"/>
  <c r="AQ448" i="2"/>
  <c r="AR448" i="2"/>
  <c r="AS448" i="2"/>
  <c r="AT448" i="2"/>
  <c r="AJ449" i="2"/>
  <c r="AK449" i="2"/>
  <c r="AL449" i="2"/>
  <c r="AM449" i="2"/>
  <c r="AN449" i="2"/>
  <c r="AO449" i="2"/>
  <c r="AP449" i="2"/>
  <c r="AQ449" i="2"/>
  <c r="AR449" i="2"/>
  <c r="AS449" i="2"/>
  <c r="AT449" i="2"/>
  <c r="AJ450" i="2"/>
  <c r="AK450" i="2"/>
  <c r="AL450" i="2"/>
  <c r="AM450" i="2"/>
  <c r="AN450" i="2"/>
  <c r="AO450" i="2"/>
  <c r="AP450" i="2"/>
  <c r="AQ450" i="2"/>
  <c r="AR450" i="2"/>
  <c r="AS450" i="2"/>
  <c r="AT450" i="2"/>
  <c r="AJ451" i="2"/>
  <c r="AK451" i="2"/>
  <c r="AL451" i="2"/>
  <c r="AM451" i="2"/>
  <c r="AN451" i="2"/>
  <c r="AO451" i="2"/>
  <c r="AP451" i="2"/>
  <c r="AQ451" i="2"/>
  <c r="AR451" i="2"/>
  <c r="AS451" i="2"/>
  <c r="AT451" i="2"/>
  <c r="AJ452" i="2"/>
  <c r="AK452" i="2"/>
  <c r="AL452" i="2"/>
  <c r="AM452" i="2"/>
  <c r="AN452" i="2"/>
  <c r="AO452" i="2"/>
  <c r="AP452" i="2"/>
  <c r="AQ452" i="2"/>
  <c r="AR452" i="2"/>
  <c r="AS452" i="2"/>
  <c r="AT452" i="2"/>
  <c r="AJ453" i="2"/>
  <c r="AK453" i="2"/>
  <c r="AL453" i="2"/>
  <c r="AM453" i="2"/>
  <c r="AN453" i="2"/>
  <c r="AO453" i="2"/>
  <c r="AP453" i="2"/>
  <c r="AQ453" i="2"/>
  <c r="AR453" i="2"/>
  <c r="AS453" i="2"/>
  <c r="AT453" i="2"/>
  <c r="AJ454" i="2"/>
  <c r="AK454" i="2"/>
  <c r="AL454" i="2"/>
  <c r="AM454" i="2"/>
  <c r="AN454" i="2"/>
  <c r="AO454" i="2"/>
  <c r="AP454" i="2"/>
  <c r="AQ454" i="2"/>
  <c r="AR454" i="2"/>
  <c r="AS454" i="2"/>
  <c r="AT454" i="2"/>
  <c r="AJ455" i="2"/>
  <c r="AK455" i="2"/>
  <c r="AL455" i="2"/>
  <c r="AM455" i="2"/>
  <c r="AN455" i="2"/>
  <c r="AO455" i="2"/>
  <c r="AP455" i="2"/>
  <c r="AQ455" i="2"/>
  <c r="AR455" i="2"/>
  <c r="AS455" i="2"/>
  <c r="AT455" i="2"/>
  <c r="AJ456" i="2"/>
  <c r="AK456" i="2"/>
  <c r="AL456" i="2"/>
  <c r="AM456" i="2"/>
  <c r="AN456" i="2"/>
  <c r="AO456" i="2"/>
  <c r="AP456" i="2"/>
  <c r="AQ456" i="2"/>
  <c r="AR456" i="2"/>
  <c r="AS456" i="2"/>
  <c r="AT456" i="2"/>
  <c r="AJ457" i="2"/>
  <c r="AK457" i="2"/>
  <c r="AL457" i="2"/>
  <c r="AM457" i="2"/>
  <c r="AN457" i="2"/>
  <c r="AO457" i="2"/>
  <c r="AP457" i="2"/>
  <c r="AQ457" i="2"/>
  <c r="AR457" i="2"/>
  <c r="AS457" i="2"/>
  <c r="AT457" i="2"/>
  <c r="AJ458" i="2"/>
  <c r="AK458" i="2"/>
  <c r="AL458" i="2"/>
  <c r="AM458" i="2"/>
  <c r="AN458" i="2"/>
  <c r="AO458" i="2"/>
  <c r="AP458" i="2"/>
  <c r="AQ458" i="2"/>
  <c r="AR458" i="2"/>
  <c r="AS458" i="2"/>
  <c r="AT458" i="2"/>
  <c r="AJ459" i="2"/>
  <c r="AK459" i="2"/>
  <c r="AL459" i="2"/>
  <c r="AM459" i="2"/>
  <c r="AN459" i="2"/>
  <c r="AO459" i="2"/>
  <c r="AP459" i="2"/>
  <c r="AQ459" i="2"/>
  <c r="AR459" i="2"/>
  <c r="AS459" i="2"/>
  <c r="AT459" i="2"/>
  <c r="AJ460" i="2"/>
  <c r="AK460" i="2"/>
  <c r="AL460" i="2"/>
  <c r="AM460" i="2"/>
  <c r="AN460" i="2"/>
  <c r="AO460" i="2"/>
  <c r="AP460" i="2"/>
  <c r="AQ460" i="2"/>
  <c r="AR460" i="2"/>
  <c r="AS460" i="2"/>
  <c r="AT460" i="2"/>
  <c r="AJ461" i="2"/>
  <c r="AK461" i="2"/>
  <c r="AL461" i="2"/>
  <c r="AM461" i="2"/>
  <c r="AN461" i="2"/>
  <c r="AO461" i="2"/>
  <c r="AP461" i="2"/>
  <c r="AQ461" i="2"/>
  <c r="AR461" i="2"/>
  <c r="AS461" i="2"/>
  <c r="AT461" i="2"/>
  <c r="AJ462" i="2"/>
  <c r="AK462" i="2"/>
  <c r="AL462" i="2"/>
  <c r="AM462" i="2"/>
  <c r="AN462" i="2"/>
  <c r="AO462" i="2"/>
  <c r="AP462" i="2"/>
  <c r="AQ462" i="2"/>
  <c r="AR462" i="2"/>
  <c r="AS462" i="2"/>
  <c r="AT462" i="2"/>
  <c r="AJ463" i="2"/>
  <c r="AK463" i="2"/>
  <c r="AL463" i="2"/>
  <c r="AM463" i="2"/>
  <c r="AN463" i="2"/>
  <c r="AO463" i="2"/>
  <c r="AP463" i="2"/>
  <c r="AQ463" i="2"/>
  <c r="AR463" i="2"/>
  <c r="AS463" i="2"/>
  <c r="AT463" i="2"/>
  <c r="AJ464" i="2"/>
  <c r="AK464" i="2"/>
  <c r="AL464" i="2"/>
  <c r="AM464" i="2"/>
  <c r="AN464" i="2"/>
  <c r="AO464" i="2"/>
  <c r="AP464" i="2"/>
  <c r="AQ464" i="2"/>
  <c r="AR464" i="2"/>
  <c r="AS464" i="2"/>
  <c r="AT464" i="2"/>
  <c r="AJ465" i="2"/>
  <c r="AK465" i="2"/>
  <c r="AL465" i="2"/>
  <c r="AM465" i="2"/>
  <c r="AN465" i="2"/>
  <c r="AO465" i="2"/>
  <c r="AP465" i="2"/>
  <c r="AQ465" i="2"/>
  <c r="AR465" i="2"/>
  <c r="AS465" i="2"/>
  <c r="AT465" i="2"/>
  <c r="AJ466" i="2"/>
  <c r="AK466" i="2"/>
  <c r="AL466" i="2"/>
  <c r="AM466" i="2"/>
  <c r="AN466" i="2"/>
  <c r="AO466" i="2"/>
  <c r="AP466" i="2"/>
  <c r="AQ466" i="2"/>
  <c r="AR466" i="2"/>
  <c r="AS466" i="2"/>
  <c r="AT466" i="2"/>
  <c r="AJ467" i="2"/>
  <c r="AK467" i="2"/>
  <c r="AL467" i="2"/>
  <c r="AM467" i="2"/>
  <c r="AN467" i="2"/>
  <c r="AO467" i="2"/>
  <c r="AP467" i="2"/>
  <c r="AQ467" i="2"/>
  <c r="AR467" i="2"/>
  <c r="AS467" i="2"/>
  <c r="AT467" i="2"/>
  <c r="AJ468" i="2"/>
  <c r="AK468" i="2"/>
  <c r="AL468" i="2"/>
  <c r="AM468" i="2"/>
  <c r="AN468" i="2"/>
  <c r="AO468" i="2"/>
  <c r="AP468" i="2"/>
  <c r="AQ468" i="2"/>
  <c r="AR468" i="2"/>
  <c r="AS468" i="2"/>
  <c r="AT468" i="2"/>
  <c r="AJ469" i="2"/>
  <c r="AK469" i="2"/>
  <c r="AL469" i="2"/>
  <c r="AM469" i="2"/>
  <c r="AN469" i="2"/>
  <c r="AO469" i="2"/>
  <c r="AP469" i="2"/>
  <c r="AQ469" i="2"/>
  <c r="AR469" i="2"/>
  <c r="AS469" i="2"/>
  <c r="AT469" i="2"/>
  <c r="AJ470" i="2"/>
  <c r="AK470" i="2"/>
  <c r="AL470" i="2"/>
  <c r="AM470" i="2"/>
  <c r="AN470" i="2"/>
  <c r="AO470" i="2"/>
  <c r="AP470" i="2"/>
  <c r="AQ470" i="2"/>
  <c r="AR470" i="2"/>
  <c r="AS470" i="2"/>
  <c r="AT470" i="2"/>
  <c r="AJ471" i="2"/>
  <c r="AK471" i="2"/>
  <c r="AL471" i="2"/>
  <c r="AM471" i="2"/>
  <c r="AN471" i="2"/>
  <c r="AO471" i="2"/>
  <c r="AP471" i="2"/>
  <c r="AQ471" i="2"/>
  <c r="AR471" i="2"/>
  <c r="AS471" i="2"/>
  <c r="AT471" i="2"/>
  <c r="AJ472" i="2"/>
  <c r="AK472" i="2"/>
  <c r="AL472" i="2"/>
  <c r="AM472" i="2"/>
  <c r="AN472" i="2"/>
  <c r="AO472" i="2"/>
  <c r="AP472" i="2"/>
  <c r="AQ472" i="2"/>
  <c r="AR472" i="2"/>
  <c r="AS472" i="2"/>
  <c r="AT472" i="2"/>
  <c r="AJ473" i="2"/>
  <c r="AK473" i="2"/>
  <c r="AL473" i="2"/>
  <c r="AM473" i="2"/>
  <c r="AN473" i="2"/>
  <c r="AO473" i="2"/>
  <c r="AP473" i="2"/>
  <c r="AQ473" i="2"/>
  <c r="AR473" i="2"/>
  <c r="AS473" i="2"/>
  <c r="AT473" i="2"/>
  <c r="AJ474" i="2"/>
  <c r="AK474" i="2"/>
  <c r="AL474" i="2"/>
  <c r="AM474" i="2"/>
  <c r="AN474" i="2"/>
  <c r="AO474" i="2"/>
  <c r="AP474" i="2"/>
  <c r="AQ474" i="2"/>
  <c r="AR474" i="2"/>
  <c r="AS474" i="2"/>
  <c r="AT474" i="2"/>
  <c r="AJ475" i="2"/>
  <c r="AK475" i="2"/>
  <c r="AL475" i="2"/>
  <c r="AM475" i="2"/>
  <c r="AN475" i="2"/>
  <c r="AO475" i="2"/>
  <c r="AP475" i="2"/>
  <c r="AQ475" i="2"/>
  <c r="AR475" i="2"/>
  <c r="AS475" i="2"/>
  <c r="AT475" i="2"/>
  <c r="AJ476" i="2"/>
  <c r="AK476" i="2"/>
  <c r="AL476" i="2"/>
  <c r="AM476" i="2"/>
  <c r="AN476" i="2"/>
  <c r="AO476" i="2"/>
  <c r="AP476" i="2"/>
  <c r="AQ476" i="2"/>
  <c r="AR476" i="2"/>
  <c r="AS476" i="2"/>
  <c r="AT476" i="2"/>
  <c r="AJ477" i="2"/>
  <c r="AK477" i="2"/>
  <c r="AL477" i="2"/>
  <c r="AM477" i="2"/>
  <c r="AN477" i="2"/>
  <c r="AO477" i="2"/>
  <c r="AP477" i="2"/>
  <c r="AQ477" i="2"/>
  <c r="AR477" i="2"/>
  <c r="AS477" i="2"/>
  <c r="AT477" i="2"/>
  <c r="AJ478" i="2"/>
  <c r="AK478" i="2"/>
  <c r="AL478" i="2"/>
  <c r="AM478" i="2"/>
  <c r="AN478" i="2"/>
  <c r="AO478" i="2"/>
  <c r="AP478" i="2"/>
  <c r="AQ478" i="2"/>
  <c r="AR478" i="2"/>
  <c r="AS478" i="2"/>
  <c r="AT478" i="2"/>
  <c r="AJ479" i="2"/>
  <c r="AK479" i="2"/>
  <c r="AL479" i="2"/>
  <c r="AM479" i="2"/>
  <c r="AN479" i="2"/>
  <c r="AO479" i="2"/>
  <c r="AP479" i="2"/>
  <c r="AQ479" i="2"/>
  <c r="AR479" i="2"/>
  <c r="AS479" i="2"/>
  <c r="AT479" i="2"/>
  <c r="AJ480" i="2"/>
  <c r="AK480" i="2"/>
  <c r="AL480" i="2"/>
  <c r="AM480" i="2"/>
  <c r="AN480" i="2"/>
  <c r="AO480" i="2"/>
  <c r="AP480" i="2"/>
  <c r="AQ480" i="2"/>
  <c r="AR480" i="2"/>
  <c r="AS480" i="2"/>
  <c r="AT480" i="2"/>
  <c r="AJ481" i="2"/>
  <c r="AK481" i="2"/>
  <c r="AL481" i="2"/>
  <c r="AM481" i="2"/>
  <c r="AN481" i="2"/>
  <c r="AO481" i="2"/>
  <c r="AP481" i="2"/>
  <c r="AQ481" i="2"/>
  <c r="AR481" i="2"/>
  <c r="AS481" i="2"/>
  <c r="AT481" i="2"/>
  <c r="AJ482" i="2"/>
  <c r="AK482" i="2"/>
  <c r="AL482" i="2"/>
  <c r="AM482" i="2"/>
  <c r="AN482" i="2"/>
  <c r="AO482" i="2"/>
  <c r="AP482" i="2"/>
  <c r="AQ482" i="2"/>
  <c r="AR482" i="2"/>
  <c r="AS482" i="2"/>
  <c r="AT482" i="2"/>
  <c r="AJ483" i="2"/>
  <c r="AK483" i="2"/>
  <c r="AL483" i="2"/>
  <c r="AM483" i="2"/>
  <c r="AN483" i="2"/>
  <c r="AO483" i="2"/>
  <c r="AP483" i="2"/>
  <c r="AQ483" i="2"/>
  <c r="AR483" i="2"/>
  <c r="AS483" i="2"/>
  <c r="AT483" i="2"/>
  <c r="AJ484" i="2"/>
  <c r="AK484" i="2"/>
  <c r="AL484" i="2"/>
  <c r="AM484" i="2"/>
  <c r="AN484" i="2"/>
  <c r="AO484" i="2"/>
  <c r="AP484" i="2"/>
  <c r="AQ484" i="2"/>
  <c r="AR484" i="2"/>
  <c r="AS484" i="2"/>
  <c r="AT484" i="2"/>
  <c r="AJ485" i="2"/>
  <c r="AK485" i="2"/>
  <c r="AL485" i="2"/>
  <c r="AM485" i="2"/>
  <c r="AN485" i="2"/>
  <c r="AO485" i="2"/>
  <c r="AP485" i="2"/>
  <c r="AQ485" i="2"/>
  <c r="AR485" i="2"/>
  <c r="AS485" i="2"/>
  <c r="AT485" i="2"/>
  <c r="AJ486" i="2"/>
  <c r="AK486" i="2"/>
  <c r="AL486" i="2"/>
  <c r="AM486" i="2"/>
  <c r="AN486" i="2"/>
  <c r="AO486" i="2"/>
  <c r="AP486" i="2"/>
  <c r="AQ486" i="2"/>
  <c r="AR486" i="2"/>
  <c r="AS486" i="2"/>
  <c r="AT486" i="2"/>
  <c r="AJ487" i="2"/>
  <c r="AK487" i="2"/>
  <c r="AL487" i="2"/>
  <c r="AM487" i="2"/>
  <c r="AN487" i="2"/>
  <c r="AO487" i="2"/>
  <c r="AP487" i="2"/>
  <c r="AQ487" i="2"/>
  <c r="AR487" i="2"/>
  <c r="AS487" i="2"/>
  <c r="AT487" i="2"/>
  <c r="AJ488" i="2"/>
  <c r="AK488" i="2"/>
  <c r="AL488" i="2"/>
  <c r="AM488" i="2"/>
  <c r="AN488" i="2"/>
  <c r="AO488" i="2"/>
  <c r="AP488" i="2"/>
  <c r="AQ488" i="2"/>
  <c r="AR488" i="2"/>
  <c r="AS488" i="2"/>
  <c r="AT488" i="2"/>
  <c r="AJ489" i="2"/>
  <c r="AK489" i="2"/>
  <c r="AL489" i="2"/>
  <c r="AM489" i="2"/>
  <c r="AN489" i="2"/>
  <c r="AO489" i="2"/>
  <c r="AP489" i="2"/>
  <c r="AQ489" i="2"/>
  <c r="AR489" i="2"/>
  <c r="AS489" i="2"/>
  <c r="AT489" i="2"/>
  <c r="AJ490" i="2"/>
  <c r="AK490" i="2"/>
  <c r="AL490" i="2"/>
  <c r="AM490" i="2"/>
  <c r="AN490" i="2"/>
  <c r="AO490" i="2"/>
  <c r="AP490" i="2"/>
  <c r="AQ490" i="2"/>
  <c r="AR490" i="2"/>
  <c r="AS490" i="2"/>
  <c r="AT490" i="2"/>
  <c r="AJ491" i="2"/>
  <c r="AK491" i="2"/>
  <c r="AL491" i="2"/>
  <c r="AM491" i="2"/>
  <c r="AN491" i="2"/>
  <c r="AO491" i="2"/>
  <c r="AP491" i="2"/>
  <c r="AQ491" i="2"/>
  <c r="AR491" i="2"/>
  <c r="AS491" i="2"/>
  <c r="AT491" i="2"/>
  <c r="AJ492" i="2"/>
  <c r="AK492" i="2"/>
  <c r="AL492" i="2"/>
  <c r="AM492" i="2"/>
  <c r="AN492" i="2"/>
  <c r="AO492" i="2"/>
  <c r="AP492" i="2"/>
  <c r="AQ492" i="2"/>
  <c r="AR492" i="2"/>
  <c r="AS492" i="2"/>
  <c r="AT492" i="2"/>
  <c r="AJ493" i="2"/>
  <c r="AK493" i="2"/>
  <c r="AL493" i="2"/>
  <c r="AM493" i="2"/>
  <c r="AN493" i="2"/>
  <c r="AO493" i="2"/>
  <c r="AP493" i="2"/>
  <c r="AQ493" i="2"/>
  <c r="AR493" i="2"/>
  <c r="AS493" i="2"/>
  <c r="AT493" i="2"/>
  <c r="AJ494" i="2"/>
  <c r="AK494" i="2"/>
  <c r="AL494" i="2"/>
  <c r="AM494" i="2"/>
  <c r="AN494" i="2"/>
  <c r="AO494" i="2"/>
  <c r="AP494" i="2"/>
  <c r="AQ494" i="2"/>
  <c r="AR494" i="2"/>
  <c r="AS494" i="2"/>
  <c r="AT494" i="2"/>
  <c r="AJ495" i="2"/>
  <c r="AK495" i="2"/>
  <c r="AL495" i="2"/>
  <c r="AM495" i="2"/>
  <c r="AN495" i="2"/>
  <c r="AO495" i="2"/>
  <c r="AP495" i="2"/>
  <c r="AQ495" i="2"/>
  <c r="AR495" i="2"/>
  <c r="AS495" i="2"/>
  <c r="AT495" i="2"/>
  <c r="AJ496" i="2"/>
  <c r="AK496" i="2"/>
  <c r="AL496" i="2"/>
  <c r="AM496" i="2"/>
  <c r="AN496" i="2"/>
  <c r="AO496" i="2"/>
  <c r="AP496" i="2"/>
  <c r="AQ496" i="2"/>
  <c r="AR496" i="2"/>
  <c r="AS496" i="2"/>
  <c r="AT496" i="2"/>
  <c r="AJ497" i="2"/>
  <c r="AK497" i="2"/>
  <c r="AL497" i="2"/>
  <c r="AM497" i="2"/>
  <c r="AN497" i="2"/>
  <c r="AO497" i="2"/>
  <c r="AP497" i="2"/>
  <c r="AQ497" i="2"/>
  <c r="AR497" i="2"/>
  <c r="AS497" i="2"/>
  <c r="AT497" i="2"/>
  <c r="AJ498" i="2"/>
  <c r="AK498" i="2"/>
  <c r="AL498" i="2"/>
  <c r="AM498" i="2"/>
  <c r="AN498" i="2"/>
  <c r="AO498" i="2"/>
  <c r="AP498" i="2"/>
  <c r="AQ498" i="2"/>
  <c r="AR498" i="2"/>
  <c r="AS498" i="2"/>
  <c r="AT498" i="2"/>
  <c r="AJ499" i="2"/>
  <c r="AK499" i="2"/>
  <c r="AL499" i="2"/>
  <c r="AM499" i="2"/>
  <c r="AN499" i="2"/>
  <c r="AO499" i="2"/>
  <c r="AP499" i="2"/>
  <c r="AQ499" i="2"/>
  <c r="AR499" i="2"/>
  <c r="AS499" i="2"/>
  <c r="AT499" i="2"/>
  <c r="AJ500" i="2"/>
  <c r="AK500" i="2"/>
  <c r="AL500" i="2"/>
  <c r="AM500" i="2"/>
  <c r="AN500" i="2"/>
  <c r="AO500" i="2"/>
  <c r="AP500" i="2"/>
  <c r="AQ500" i="2"/>
  <c r="AR500" i="2"/>
  <c r="AS500" i="2"/>
  <c r="AT500" i="2"/>
  <c r="AJ501" i="2"/>
  <c r="AK501" i="2"/>
  <c r="AL501" i="2"/>
  <c r="AM501" i="2"/>
  <c r="AN501" i="2"/>
  <c r="AO501" i="2"/>
  <c r="AP501" i="2"/>
  <c r="AQ501" i="2"/>
  <c r="AR501" i="2"/>
  <c r="AS501" i="2"/>
  <c r="AT501" i="2"/>
  <c r="AJ502" i="2"/>
  <c r="AK502" i="2"/>
  <c r="AL502" i="2"/>
  <c r="AM502" i="2"/>
  <c r="AN502" i="2"/>
  <c r="AO502" i="2"/>
  <c r="AP502" i="2"/>
  <c r="AQ502" i="2"/>
  <c r="AR502" i="2"/>
  <c r="AS502" i="2"/>
  <c r="AT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J505" i="2"/>
  <c r="AK505" i="2"/>
  <c r="AL505" i="2"/>
  <c r="AM505" i="2"/>
  <c r="AN505" i="2"/>
  <c r="AO505" i="2"/>
  <c r="AP505" i="2"/>
  <c r="AQ505" i="2"/>
  <c r="AR505" i="2"/>
  <c r="AS505" i="2"/>
  <c r="AT505" i="2"/>
  <c r="AJ506" i="2"/>
  <c r="AK506" i="2"/>
  <c r="AL506" i="2"/>
  <c r="AM506" i="2"/>
  <c r="AN506" i="2"/>
  <c r="AO506" i="2"/>
  <c r="AP506" i="2"/>
  <c r="AQ506" i="2"/>
  <c r="AR506" i="2"/>
  <c r="AS506" i="2"/>
  <c r="AT506" i="2"/>
  <c r="AJ507" i="2"/>
  <c r="AK507" i="2"/>
  <c r="AL507" i="2"/>
  <c r="AM507" i="2"/>
  <c r="AN507" i="2"/>
  <c r="AO507" i="2"/>
  <c r="AP507" i="2"/>
  <c r="AQ507" i="2"/>
  <c r="AR507" i="2"/>
  <c r="AS507" i="2"/>
  <c r="AT507" i="2"/>
  <c r="AJ508" i="2"/>
  <c r="AK508" i="2"/>
  <c r="AL508" i="2"/>
  <c r="AM508" i="2"/>
  <c r="AN508" i="2"/>
  <c r="AO508" i="2"/>
  <c r="AP508" i="2"/>
  <c r="AQ508" i="2"/>
  <c r="AR508" i="2"/>
  <c r="AS508" i="2"/>
  <c r="AT508" i="2"/>
  <c r="AJ509" i="2"/>
  <c r="AK509" i="2"/>
  <c r="AL509" i="2"/>
  <c r="AM509" i="2"/>
  <c r="AN509" i="2"/>
  <c r="AO509" i="2"/>
  <c r="AP509" i="2"/>
  <c r="AQ509" i="2"/>
  <c r="AR509" i="2"/>
  <c r="AS509" i="2"/>
  <c r="AT509" i="2"/>
  <c r="AJ510" i="2"/>
  <c r="AK510" i="2"/>
  <c r="AL510" i="2"/>
  <c r="AM510" i="2"/>
  <c r="AN510" i="2"/>
  <c r="AO510" i="2"/>
  <c r="AP510" i="2"/>
  <c r="AQ510" i="2"/>
  <c r="AR510" i="2"/>
  <c r="AS510" i="2"/>
  <c r="AT510" i="2"/>
  <c r="AJ511" i="2"/>
  <c r="AK511" i="2"/>
  <c r="AL511" i="2"/>
  <c r="AM511" i="2"/>
  <c r="AN511" i="2"/>
  <c r="AO511" i="2"/>
  <c r="AP511" i="2"/>
  <c r="AQ511" i="2"/>
  <c r="AR511" i="2"/>
  <c r="AS511" i="2"/>
  <c r="AT511" i="2"/>
  <c r="AJ512" i="2"/>
  <c r="AK512" i="2"/>
  <c r="AL512" i="2"/>
  <c r="AM512" i="2"/>
  <c r="AN512" i="2"/>
  <c r="AO512" i="2"/>
  <c r="AP512" i="2"/>
  <c r="AQ512" i="2"/>
  <c r="AR512" i="2"/>
  <c r="AS512" i="2"/>
  <c r="AT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85" i="2"/>
  <c r="AH484" i="2" s="1"/>
  <c r="AH482" i="2"/>
  <c r="AH481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48" i="2"/>
  <c r="AH444" i="2"/>
  <c r="AH440" i="2"/>
  <c r="AH436" i="2"/>
  <c r="AH432" i="2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 s="1"/>
  <c r="AH360" i="2" s="1"/>
  <c r="AH356" i="2"/>
  <c r="AH355" i="2" s="1"/>
  <c r="AH351" i="2"/>
  <c r="AH349" i="2"/>
  <c r="AH345" i="2"/>
  <c r="AH339" i="2"/>
  <c r="AH335" i="2"/>
  <c r="AH330" i="2"/>
  <c r="AH325" i="2"/>
  <c r="AH323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0" i="2"/>
  <c r="AH199" i="2" s="1"/>
  <c r="AH196" i="2"/>
  <c r="AH193" i="2"/>
  <c r="AH188" i="2"/>
  <c r="AH182" i="2"/>
  <c r="AH180" i="2"/>
  <c r="AH172" i="2"/>
  <c r="AH165" i="2"/>
  <c r="AH161" i="2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 s="1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U512" i="2" s="1"/>
  <c r="AD511" i="2"/>
  <c r="AU511" i="2" s="1"/>
  <c r="AD510" i="2"/>
  <c r="AU510" i="2" s="1"/>
  <c r="AD509" i="2"/>
  <c r="AU509" i="2" s="1"/>
  <c r="AD508" i="2"/>
  <c r="AU508" i="2" s="1"/>
  <c r="AD507" i="2"/>
  <c r="AU507" i="2" s="1"/>
  <c r="AD506" i="2"/>
  <c r="AU506" i="2" s="1"/>
  <c r="AD505" i="2"/>
  <c r="AU505" i="2" s="1"/>
  <c r="AD504" i="2"/>
  <c r="AU504" i="2" s="1"/>
  <c r="AD502" i="2"/>
  <c r="AU502" i="2" s="1"/>
  <c r="AD501" i="2"/>
  <c r="AU501" i="2" s="1"/>
  <c r="AD500" i="2"/>
  <c r="AU500" i="2" s="1"/>
  <c r="AD499" i="2"/>
  <c r="AU499" i="2" s="1"/>
  <c r="AD498" i="2"/>
  <c r="AU498" i="2" s="1"/>
  <c r="AD497" i="2"/>
  <c r="AU497" i="2" s="1"/>
  <c r="AD496" i="2"/>
  <c r="AU496" i="2" s="1"/>
  <c r="AD495" i="2"/>
  <c r="AU495" i="2" s="1"/>
  <c r="AD494" i="2"/>
  <c r="AU494" i="2" s="1"/>
  <c r="AD493" i="2"/>
  <c r="AU493" i="2" s="1"/>
  <c r="AD492" i="2"/>
  <c r="AU492" i="2" s="1"/>
  <c r="AD491" i="2"/>
  <c r="AU491" i="2" s="1"/>
  <c r="AD490" i="2"/>
  <c r="AU490" i="2" s="1"/>
  <c r="AD489" i="2"/>
  <c r="AU489" i="2" s="1"/>
  <c r="AD488" i="2"/>
  <c r="AU488" i="2" s="1"/>
  <c r="AD487" i="2"/>
  <c r="AU487" i="2" s="1"/>
  <c r="AD486" i="2"/>
  <c r="AU486" i="2" s="1"/>
  <c r="AD485" i="2"/>
  <c r="AU485" i="2" s="1"/>
  <c r="AD484" i="2"/>
  <c r="AU484" i="2" s="1"/>
  <c r="AD483" i="2"/>
  <c r="AU483" i="2" s="1"/>
  <c r="AD482" i="2"/>
  <c r="AU482" i="2" s="1"/>
  <c r="AD481" i="2"/>
  <c r="AU481" i="2" s="1"/>
  <c r="AD480" i="2"/>
  <c r="AU480" i="2" s="1"/>
  <c r="AD479" i="2"/>
  <c r="AU479" i="2" s="1"/>
  <c r="AD478" i="2"/>
  <c r="AU478" i="2" s="1"/>
  <c r="AD477" i="2"/>
  <c r="AU477" i="2" s="1"/>
  <c r="AD476" i="2"/>
  <c r="AU476" i="2" s="1"/>
  <c r="AD475" i="2"/>
  <c r="AU475" i="2" s="1"/>
  <c r="AD474" i="2"/>
  <c r="AU474" i="2" s="1"/>
  <c r="AD473" i="2"/>
  <c r="AU473" i="2" s="1"/>
  <c r="AD472" i="2"/>
  <c r="AU472" i="2" s="1"/>
  <c r="AD471" i="2"/>
  <c r="AU471" i="2" s="1"/>
  <c r="AD470" i="2"/>
  <c r="AU470" i="2" s="1"/>
  <c r="AD469" i="2"/>
  <c r="AU469" i="2" s="1"/>
  <c r="AD468" i="2"/>
  <c r="AU468" i="2" s="1"/>
  <c r="AD467" i="2"/>
  <c r="AU467" i="2" s="1"/>
  <c r="AD466" i="2"/>
  <c r="AU466" i="2" s="1"/>
  <c r="AD465" i="2"/>
  <c r="AU465" i="2" s="1"/>
  <c r="AD464" i="2"/>
  <c r="AU464" i="2" s="1"/>
  <c r="AD463" i="2"/>
  <c r="AU463" i="2" s="1"/>
  <c r="AD462" i="2"/>
  <c r="AU462" i="2" s="1"/>
  <c r="AD461" i="2"/>
  <c r="AU461" i="2" s="1"/>
  <c r="AD460" i="2"/>
  <c r="AU460" i="2" s="1"/>
  <c r="AD459" i="2"/>
  <c r="AU459" i="2" s="1"/>
  <c r="AD458" i="2"/>
  <c r="AU458" i="2" s="1"/>
  <c r="AD457" i="2"/>
  <c r="AU457" i="2" s="1"/>
  <c r="AD456" i="2"/>
  <c r="AU456" i="2" s="1"/>
  <c r="AD455" i="2"/>
  <c r="AU455" i="2" s="1"/>
  <c r="AD454" i="2"/>
  <c r="AU454" i="2" s="1"/>
  <c r="AD453" i="2"/>
  <c r="AU453" i="2" s="1"/>
  <c r="AD452" i="2"/>
  <c r="AU452" i="2" s="1"/>
  <c r="AD451" i="2"/>
  <c r="AU451" i="2" s="1"/>
  <c r="AD450" i="2"/>
  <c r="AU450" i="2" s="1"/>
  <c r="AD449" i="2"/>
  <c r="AU449" i="2" s="1"/>
  <c r="AD448" i="2"/>
  <c r="AU448" i="2" s="1"/>
  <c r="AD447" i="2"/>
  <c r="AU447" i="2" s="1"/>
  <c r="AD446" i="2"/>
  <c r="AU446" i="2" s="1"/>
  <c r="AD445" i="2"/>
  <c r="AU445" i="2" s="1"/>
  <c r="AD444" i="2"/>
  <c r="AU444" i="2" s="1"/>
  <c r="AD443" i="2"/>
  <c r="AU443" i="2" s="1"/>
  <c r="AD442" i="2"/>
  <c r="AU442" i="2" s="1"/>
  <c r="AD441" i="2"/>
  <c r="AU441" i="2" s="1"/>
  <c r="AD440" i="2"/>
  <c r="AU440" i="2" s="1"/>
  <c r="AD439" i="2"/>
  <c r="AU439" i="2" s="1"/>
  <c r="AD438" i="2"/>
  <c r="AU438" i="2" s="1"/>
  <c r="AD437" i="2"/>
  <c r="AU437" i="2" s="1"/>
  <c r="AD436" i="2"/>
  <c r="AU436" i="2" s="1"/>
  <c r="AD435" i="2"/>
  <c r="AU435" i="2" s="1"/>
  <c r="AD434" i="2"/>
  <c r="AU434" i="2" s="1"/>
  <c r="AD433" i="2"/>
  <c r="AU433" i="2" s="1"/>
  <c r="AD432" i="2"/>
  <c r="AU432" i="2" s="1"/>
  <c r="AD431" i="2"/>
  <c r="AU431" i="2" s="1"/>
  <c r="AD430" i="2"/>
  <c r="AU430" i="2" s="1"/>
  <c r="AD429" i="2"/>
  <c r="AU429" i="2" s="1"/>
  <c r="AD428" i="2"/>
  <c r="AU428" i="2" s="1"/>
  <c r="AD427" i="2"/>
  <c r="AU427" i="2" s="1"/>
  <c r="AD426" i="2"/>
  <c r="AU426" i="2" s="1"/>
  <c r="AD425" i="2"/>
  <c r="AU425" i="2" s="1"/>
  <c r="AD424" i="2"/>
  <c r="AU424" i="2" s="1"/>
  <c r="AD423" i="2"/>
  <c r="AU423" i="2" s="1"/>
  <c r="AD422" i="2"/>
  <c r="AU422" i="2" s="1"/>
  <c r="AD421" i="2"/>
  <c r="AU421" i="2" s="1"/>
  <c r="AD420" i="2"/>
  <c r="AU420" i="2" s="1"/>
  <c r="AD419" i="2"/>
  <c r="AU419" i="2" s="1"/>
  <c r="AD418" i="2"/>
  <c r="AU418" i="2" s="1"/>
  <c r="AD417" i="2"/>
  <c r="AU417" i="2" s="1"/>
  <c r="AD416" i="2"/>
  <c r="AU416" i="2" s="1"/>
  <c r="AD415" i="2"/>
  <c r="AU415" i="2" s="1"/>
  <c r="AD414" i="2"/>
  <c r="AU414" i="2" s="1"/>
  <c r="AD413" i="2"/>
  <c r="AU413" i="2" s="1"/>
  <c r="AD412" i="2"/>
  <c r="AU412" i="2" s="1"/>
  <c r="AD411" i="2"/>
  <c r="AU411" i="2" s="1"/>
  <c r="AD410" i="2"/>
  <c r="AU410" i="2" s="1"/>
  <c r="AD409" i="2"/>
  <c r="AU409" i="2" s="1"/>
  <c r="AD408" i="2"/>
  <c r="AU408" i="2" s="1"/>
  <c r="AD407" i="2"/>
  <c r="AU407" i="2" s="1"/>
  <c r="AD406" i="2"/>
  <c r="AU406" i="2" s="1"/>
  <c r="AD405" i="2"/>
  <c r="AU405" i="2" s="1"/>
  <c r="AD404" i="2"/>
  <c r="AU404" i="2" s="1"/>
  <c r="AD403" i="2"/>
  <c r="AU403" i="2" s="1"/>
  <c r="AD402" i="2"/>
  <c r="AU402" i="2" s="1"/>
  <c r="AD401" i="2"/>
  <c r="AU401" i="2" s="1"/>
  <c r="AD400" i="2"/>
  <c r="AU400" i="2" s="1"/>
  <c r="AD399" i="2"/>
  <c r="AU399" i="2" s="1"/>
  <c r="AD398" i="2"/>
  <c r="AU398" i="2" s="1"/>
  <c r="AD397" i="2"/>
  <c r="AU397" i="2" s="1"/>
  <c r="AD396" i="2"/>
  <c r="AU396" i="2" s="1"/>
  <c r="AD395" i="2"/>
  <c r="AU395" i="2" s="1"/>
  <c r="AD394" i="2"/>
  <c r="AU394" i="2" s="1"/>
  <c r="AD393" i="2"/>
  <c r="AU393" i="2" s="1"/>
  <c r="AD392" i="2"/>
  <c r="AU392" i="2" s="1"/>
  <c r="AD391" i="2"/>
  <c r="AU391" i="2" s="1"/>
  <c r="AD390" i="2"/>
  <c r="AU390" i="2" s="1"/>
  <c r="AD389" i="2"/>
  <c r="AU389" i="2" s="1"/>
  <c r="AD388" i="2"/>
  <c r="AU388" i="2" s="1"/>
  <c r="AD387" i="2"/>
  <c r="AU387" i="2" s="1"/>
  <c r="AD386" i="2"/>
  <c r="AU386" i="2" s="1"/>
  <c r="AD385" i="2"/>
  <c r="AU385" i="2" s="1"/>
  <c r="AD384" i="2"/>
  <c r="AU384" i="2" s="1"/>
  <c r="AD383" i="2"/>
  <c r="AU383" i="2" s="1"/>
  <c r="AD382" i="2"/>
  <c r="AU382" i="2" s="1"/>
  <c r="AD381" i="2"/>
  <c r="AU381" i="2" s="1"/>
  <c r="AD380" i="2"/>
  <c r="AU380" i="2" s="1"/>
  <c r="AD379" i="2"/>
  <c r="AU379" i="2" s="1"/>
  <c r="AD378" i="2"/>
  <c r="AU378" i="2" s="1"/>
  <c r="AD377" i="2"/>
  <c r="AU377" i="2" s="1"/>
  <c r="AD376" i="2"/>
  <c r="AU376" i="2" s="1"/>
  <c r="AD375" i="2"/>
  <c r="AU375" i="2" s="1"/>
  <c r="AD374" i="2"/>
  <c r="AU374" i="2" s="1"/>
  <c r="AD373" i="2"/>
  <c r="AU373" i="2" s="1"/>
  <c r="AD372" i="2"/>
  <c r="AU372" i="2" s="1"/>
  <c r="AD371" i="2"/>
  <c r="AU371" i="2" s="1"/>
  <c r="AD370" i="2"/>
  <c r="AU370" i="2" s="1"/>
  <c r="AD369" i="2"/>
  <c r="AU369" i="2" s="1"/>
  <c r="AD368" i="2"/>
  <c r="AU368" i="2" s="1"/>
  <c r="AD367" i="2"/>
  <c r="AU367" i="2" s="1"/>
  <c r="AD366" i="2"/>
  <c r="AU366" i="2" s="1"/>
  <c r="AD365" i="2"/>
  <c r="AU365" i="2" s="1"/>
  <c r="AD364" i="2"/>
  <c r="AU364" i="2" s="1"/>
  <c r="AD363" i="2"/>
  <c r="AU363" i="2" s="1"/>
  <c r="AD362" i="2"/>
  <c r="AU362" i="2" s="1"/>
  <c r="AD361" i="2"/>
  <c r="AU361" i="2" s="1"/>
  <c r="AD360" i="2"/>
  <c r="AU360" i="2" s="1"/>
  <c r="AD359" i="2"/>
  <c r="AU359" i="2" s="1"/>
  <c r="AD358" i="2"/>
  <c r="AU358" i="2" s="1"/>
  <c r="AD357" i="2"/>
  <c r="AU357" i="2" s="1"/>
  <c r="AD356" i="2"/>
  <c r="AU356" i="2" s="1"/>
  <c r="AD355" i="2"/>
  <c r="AU355" i="2" s="1"/>
  <c r="AD354" i="2"/>
  <c r="AU354" i="2" s="1"/>
  <c r="AD353" i="2"/>
  <c r="AU353" i="2" s="1"/>
  <c r="AD352" i="2"/>
  <c r="AU352" i="2" s="1"/>
  <c r="AD351" i="2"/>
  <c r="AU351" i="2" s="1"/>
  <c r="AD350" i="2"/>
  <c r="AU350" i="2" s="1"/>
  <c r="AD349" i="2"/>
  <c r="AU349" i="2" s="1"/>
  <c r="AD348" i="2"/>
  <c r="AU348" i="2" s="1"/>
  <c r="AD347" i="2"/>
  <c r="AU347" i="2" s="1"/>
  <c r="AD346" i="2"/>
  <c r="AU346" i="2" s="1"/>
  <c r="AD345" i="2"/>
  <c r="AU345" i="2" s="1"/>
  <c r="AD344" i="2"/>
  <c r="AU344" i="2" s="1"/>
  <c r="AD343" i="2"/>
  <c r="AU343" i="2" s="1"/>
  <c r="AD342" i="2"/>
  <c r="AU342" i="2" s="1"/>
  <c r="AD341" i="2"/>
  <c r="AU341" i="2" s="1"/>
  <c r="AD340" i="2"/>
  <c r="AU340" i="2" s="1"/>
  <c r="AD339" i="2"/>
  <c r="AU339" i="2" s="1"/>
  <c r="AD338" i="2"/>
  <c r="AU338" i="2" s="1"/>
  <c r="AD337" i="2"/>
  <c r="AU337" i="2" s="1"/>
  <c r="AD336" i="2"/>
  <c r="AU336" i="2" s="1"/>
  <c r="AD335" i="2"/>
  <c r="AU335" i="2" s="1"/>
  <c r="AD334" i="2"/>
  <c r="AU334" i="2" s="1"/>
  <c r="AD333" i="2"/>
  <c r="AU333" i="2" s="1"/>
  <c r="AD332" i="2"/>
  <c r="AU332" i="2" s="1"/>
  <c r="AD331" i="2"/>
  <c r="AU331" i="2" s="1"/>
  <c r="AD330" i="2"/>
  <c r="AU330" i="2" s="1"/>
  <c r="AD329" i="2"/>
  <c r="AU329" i="2" s="1"/>
  <c r="AD328" i="2"/>
  <c r="AU328" i="2" s="1"/>
  <c r="AD327" i="2"/>
  <c r="AU327" i="2" s="1"/>
  <c r="AD326" i="2"/>
  <c r="AU326" i="2" s="1"/>
  <c r="AD325" i="2"/>
  <c r="AU325" i="2" s="1"/>
  <c r="AD324" i="2"/>
  <c r="AU324" i="2" s="1"/>
  <c r="AD323" i="2"/>
  <c r="AU323" i="2" s="1"/>
  <c r="AD322" i="2"/>
  <c r="AU322" i="2" s="1"/>
  <c r="AD321" i="2"/>
  <c r="AU321" i="2" s="1"/>
  <c r="AD320" i="2"/>
  <c r="AU320" i="2" s="1"/>
  <c r="AD319" i="2"/>
  <c r="AU319" i="2" s="1"/>
  <c r="AD318" i="2"/>
  <c r="AU318" i="2" s="1"/>
  <c r="AD317" i="2"/>
  <c r="AU317" i="2" s="1"/>
  <c r="AD316" i="2"/>
  <c r="AU316" i="2" s="1"/>
  <c r="AD315" i="2"/>
  <c r="AU315" i="2" s="1"/>
  <c r="AD314" i="2"/>
  <c r="AU314" i="2" s="1"/>
  <c r="AD313" i="2"/>
  <c r="AU313" i="2" s="1"/>
  <c r="AD312" i="2"/>
  <c r="AU312" i="2" s="1"/>
  <c r="AD311" i="2"/>
  <c r="AU311" i="2" s="1"/>
  <c r="AD310" i="2"/>
  <c r="AU310" i="2" s="1"/>
  <c r="AD309" i="2"/>
  <c r="AU309" i="2" s="1"/>
  <c r="AD308" i="2"/>
  <c r="AU308" i="2" s="1"/>
  <c r="AD307" i="2"/>
  <c r="AU307" i="2" s="1"/>
  <c r="AD306" i="2"/>
  <c r="AU306" i="2" s="1"/>
  <c r="AD305" i="2"/>
  <c r="AU305" i="2" s="1"/>
  <c r="AD304" i="2"/>
  <c r="AU304" i="2" s="1"/>
  <c r="AD303" i="2"/>
  <c r="AU303" i="2" s="1"/>
  <c r="AD302" i="2"/>
  <c r="AU302" i="2" s="1"/>
  <c r="AD301" i="2"/>
  <c r="AU301" i="2" s="1"/>
  <c r="AD300" i="2"/>
  <c r="AU300" i="2" s="1"/>
  <c r="AD299" i="2"/>
  <c r="AU299" i="2" s="1"/>
  <c r="AD298" i="2"/>
  <c r="AU298" i="2" s="1"/>
  <c r="AD297" i="2"/>
  <c r="AU297" i="2" s="1"/>
  <c r="AD296" i="2"/>
  <c r="AU296" i="2" s="1"/>
  <c r="AD295" i="2"/>
  <c r="AU295" i="2" s="1"/>
  <c r="AD294" i="2"/>
  <c r="AU294" i="2" s="1"/>
  <c r="AD293" i="2"/>
  <c r="AU293" i="2" s="1"/>
  <c r="AD292" i="2"/>
  <c r="AU292" i="2" s="1"/>
  <c r="AD291" i="2"/>
  <c r="AU291" i="2" s="1"/>
  <c r="AD290" i="2"/>
  <c r="AU290" i="2" s="1"/>
  <c r="AD289" i="2"/>
  <c r="AU289" i="2" s="1"/>
  <c r="AD288" i="2"/>
  <c r="AU288" i="2" s="1"/>
  <c r="AD287" i="2"/>
  <c r="AU287" i="2" s="1"/>
  <c r="AD286" i="2"/>
  <c r="AU286" i="2" s="1"/>
  <c r="AD285" i="2"/>
  <c r="AU285" i="2" s="1"/>
  <c r="AD284" i="2"/>
  <c r="AU284" i="2" s="1"/>
  <c r="AD283" i="2"/>
  <c r="AU283" i="2" s="1"/>
  <c r="AD282" i="2"/>
  <c r="AU282" i="2" s="1"/>
  <c r="AD281" i="2"/>
  <c r="AU281" i="2" s="1"/>
  <c r="AD280" i="2"/>
  <c r="AU280" i="2" s="1"/>
  <c r="AD279" i="2"/>
  <c r="AU279" i="2" s="1"/>
  <c r="AD278" i="2"/>
  <c r="AU278" i="2" s="1"/>
  <c r="AD277" i="2"/>
  <c r="AU277" i="2" s="1"/>
  <c r="AD276" i="2"/>
  <c r="AU276" i="2" s="1"/>
  <c r="AD275" i="2"/>
  <c r="AU275" i="2" s="1"/>
  <c r="AD274" i="2"/>
  <c r="AU274" i="2" s="1"/>
  <c r="AD273" i="2"/>
  <c r="AU273" i="2" s="1"/>
  <c r="AD272" i="2"/>
  <c r="AU272" i="2" s="1"/>
  <c r="AD271" i="2"/>
  <c r="AU271" i="2" s="1"/>
  <c r="AD270" i="2"/>
  <c r="AU270" i="2" s="1"/>
  <c r="AD269" i="2"/>
  <c r="AU269" i="2" s="1"/>
  <c r="AD268" i="2"/>
  <c r="AU268" i="2" s="1"/>
  <c r="AD267" i="2"/>
  <c r="AU267" i="2" s="1"/>
  <c r="AD266" i="2"/>
  <c r="AU266" i="2" s="1"/>
  <c r="AD265" i="2"/>
  <c r="AU265" i="2" s="1"/>
  <c r="AD264" i="2"/>
  <c r="AU264" i="2" s="1"/>
  <c r="AD263" i="2"/>
  <c r="AU263" i="2" s="1"/>
  <c r="AD262" i="2"/>
  <c r="AU262" i="2" s="1"/>
  <c r="AD261" i="2"/>
  <c r="AU261" i="2" s="1"/>
  <c r="AD260" i="2"/>
  <c r="AU260" i="2" s="1"/>
  <c r="AD259" i="2"/>
  <c r="AU259" i="2" s="1"/>
  <c r="AD258" i="2"/>
  <c r="AU258" i="2" s="1"/>
  <c r="AD257" i="2"/>
  <c r="AU257" i="2" s="1"/>
  <c r="AD256" i="2"/>
  <c r="AU256" i="2" s="1"/>
  <c r="AD255" i="2"/>
  <c r="AU255" i="2" s="1"/>
  <c r="AD254" i="2"/>
  <c r="AU254" i="2" s="1"/>
  <c r="AD253" i="2"/>
  <c r="AU253" i="2" s="1"/>
  <c r="AD252" i="2"/>
  <c r="AU252" i="2" s="1"/>
  <c r="AD251" i="2"/>
  <c r="AU251" i="2" s="1"/>
  <c r="AD250" i="2"/>
  <c r="AU250" i="2" s="1"/>
  <c r="AD249" i="2"/>
  <c r="AU249" i="2" s="1"/>
  <c r="AD248" i="2"/>
  <c r="AU248" i="2" s="1"/>
  <c r="AD247" i="2"/>
  <c r="AU247" i="2" s="1"/>
  <c r="AD246" i="2"/>
  <c r="AU246" i="2" s="1"/>
  <c r="AD245" i="2"/>
  <c r="AU245" i="2" s="1"/>
  <c r="AD244" i="2"/>
  <c r="AU244" i="2" s="1"/>
  <c r="AD243" i="2"/>
  <c r="AU243" i="2" s="1"/>
  <c r="AD242" i="2"/>
  <c r="AU242" i="2" s="1"/>
  <c r="AD241" i="2"/>
  <c r="AU241" i="2" s="1"/>
  <c r="AD240" i="2"/>
  <c r="AU240" i="2" s="1"/>
  <c r="AD239" i="2"/>
  <c r="AU239" i="2" s="1"/>
  <c r="AD238" i="2"/>
  <c r="AU238" i="2" s="1"/>
  <c r="AD237" i="2"/>
  <c r="AU237" i="2" s="1"/>
  <c r="AD236" i="2"/>
  <c r="AU236" i="2" s="1"/>
  <c r="AD235" i="2"/>
  <c r="AU235" i="2" s="1"/>
  <c r="AD234" i="2"/>
  <c r="AU234" i="2" s="1"/>
  <c r="AD233" i="2"/>
  <c r="AU233" i="2" s="1"/>
  <c r="AD232" i="2"/>
  <c r="AU232" i="2" s="1"/>
  <c r="AD231" i="2"/>
  <c r="AU231" i="2" s="1"/>
  <c r="AD230" i="2"/>
  <c r="AU230" i="2" s="1"/>
  <c r="AD229" i="2"/>
  <c r="AU229" i="2" s="1"/>
  <c r="AD228" i="2"/>
  <c r="AU228" i="2" s="1"/>
  <c r="AD227" i="2"/>
  <c r="AU227" i="2" s="1"/>
  <c r="AD226" i="2"/>
  <c r="AU226" i="2" s="1"/>
  <c r="AD225" i="2"/>
  <c r="AU225" i="2" s="1"/>
  <c r="AD223" i="2"/>
  <c r="AU223" i="2" s="1"/>
  <c r="AD222" i="2"/>
  <c r="AU222" i="2" s="1"/>
  <c r="AD221" i="2"/>
  <c r="AU221" i="2" s="1"/>
  <c r="AD220" i="2"/>
  <c r="AU220" i="2" s="1"/>
  <c r="AD219" i="2"/>
  <c r="AU219" i="2" s="1"/>
  <c r="AD218" i="2"/>
  <c r="AU218" i="2" s="1"/>
  <c r="AD217" i="2"/>
  <c r="AU217" i="2" s="1"/>
  <c r="AD216" i="2"/>
  <c r="AU216" i="2" s="1"/>
  <c r="AD215" i="2"/>
  <c r="AU215" i="2" s="1"/>
  <c r="AD214" i="2"/>
  <c r="AU214" i="2" s="1"/>
  <c r="AD213" i="2"/>
  <c r="AU213" i="2" s="1"/>
  <c r="AD212" i="2"/>
  <c r="AU212" i="2" s="1"/>
  <c r="AD211" i="2"/>
  <c r="AU211" i="2" s="1"/>
  <c r="AD210" i="2"/>
  <c r="AU210" i="2" s="1"/>
  <c r="AD209" i="2"/>
  <c r="AU209" i="2" s="1"/>
  <c r="AD208" i="2"/>
  <c r="AU208" i="2" s="1"/>
  <c r="AD207" i="2"/>
  <c r="AU207" i="2" s="1"/>
  <c r="AD206" i="2"/>
  <c r="AU206" i="2" s="1"/>
  <c r="AD205" i="2"/>
  <c r="AU205" i="2" s="1"/>
  <c r="AD204" i="2"/>
  <c r="AU204" i="2" s="1"/>
  <c r="AD203" i="2"/>
  <c r="AU203" i="2" s="1"/>
  <c r="AD202" i="2"/>
  <c r="AU202" i="2" s="1"/>
  <c r="AD201" i="2"/>
  <c r="AU201" i="2" s="1"/>
  <c r="AD200" i="2"/>
  <c r="AU200" i="2" s="1"/>
  <c r="AD199" i="2"/>
  <c r="AU199" i="2" s="1"/>
  <c r="AD198" i="2"/>
  <c r="AU198" i="2" s="1"/>
  <c r="AD197" i="2"/>
  <c r="AU197" i="2" s="1"/>
  <c r="AD196" i="2"/>
  <c r="AU196" i="2" s="1"/>
  <c r="AD195" i="2"/>
  <c r="AU195" i="2" s="1"/>
  <c r="AD194" i="2"/>
  <c r="AU194" i="2" s="1"/>
  <c r="AD193" i="2"/>
  <c r="AU193" i="2" s="1"/>
  <c r="AD192" i="2"/>
  <c r="AU192" i="2" s="1"/>
  <c r="AD191" i="2"/>
  <c r="AU191" i="2" s="1"/>
  <c r="AD190" i="2"/>
  <c r="AU190" i="2" s="1"/>
  <c r="AD189" i="2"/>
  <c r="AU189" i="2" s="1"/>
  <c r="AD188" i="2"/>
  <c r="AU188" i="2" s="1"/>
  <c r="AD187" i="2"/>
  <c r="AU187" i="2" s="1"/>
  <c r="AD186" i="2"/>
  <c r="AU186" i="2" s="1"/>
  <c r="AD185" i="2"/>
  <c r="AU185" i="2" s="1"/>
  <c r="AD184" i="2"/>
  <c r="AU184" i="2" s="1"/>
  <c r="AD183" i="2"/>
  <c r="AU183" i="2" s="1"/>
  <c r="AD182" i="2"/>
  <c r="AU182" i="2" s="1"/>
  <c r="AD181" i="2"/>
  <c r="AU181" i="2" s="1"/>
  <c r="AD180" i="2"/>
  <c r="AU180" i="2" s="1"/>
  <c r="AD179" i="2"/>
  <c r="AU179" i="2" s="1"/>
  <c r="AD178" i="2"/>
  <c r="AU178" i="2" s="1"/>
  <c r="AD177" i="2"/>
  <c r="AU177" i="2" s="1"/>
  <c r="AD176" i="2"/>
  <c r="AU176" i="2" s="1"/>
  <c r="AD175" i="2"/>
  <c r="AU175" i="2" s="1"/>
  <c r="AD174" i="2"/>
  <c r="AU174" i="2" s="1"/>
  <c r="AD173" i="2"/>
  <c r="AU173" i="2" s="1"/>
  <c r="AD172" i="2"/>
  <c r="AU172" i="2" s="1"/>
  <c r="AD171" i="2"/>
  <c r="AU171" i="2" s="1"/>
  <c r="AD170" i="2"/>
  <c r="AU170" i="2" s="1"/>
  <c r="AD169" i="2"/>
  <c r="AU169" i="2" s="1"/>
  <c r="AD168" i="2"/>
  <c r="AU168" i="2" s="1"/>
  <c r="AD167" i="2"/>
  <c r="AU167" i="2" s="1"/>
  <c r="AD166" i="2"/>
  <c r="AU166" i="2" s="1"/>
  <c r="AD165" i="2"/>
  <c r="AU165" i="2" s="1"/>
  <c r="AD164" i="2"/>
  <c r="AU164" i="2" s="1"/>
  <c r="AD163" i="2"/>
  <c r="AU163" i="2" s="1"/>
  <c r="AD162" i="2"/>
  <c r="AU162" i="2" s="1"/>
  <c r="AD161" i="2"/>
  <c r="AU161" i="2" s="1"/>
  <c r="AD160" i="2"/>
  <c r="AU160" i="2" s="1"/>
  <c r="AD159" i="2"/>
  <c r="AU159" i="2" s="1"/>
  <c r="AD158" i="2"/>
  <c r="AU158" i="2" s="1"/>
  <c r="AD157" i="2"/>
  <c r="AU157" i="2" s="1"/>
  <c r="AD156" i="2"/>
  <c r="AU156" i="2" s="1"/>
  <c r="AD155" i="2"/>
  <c r="AU155" i="2" s="1"/>
  <c r="AD154" i="2"/>
  <c r="AU154" i="2" s="1"/>
  <c r="AD153" i="2"/>
  <c r="AU153" i="2" s="1"/>
  <c r="AD152" i="2"/>
  <c r="AU152" i="2" s="1"/>
  <c r="AD151" i="2"/>
  <c r="AU151" i="2" s="1"/>
  <c r="AD150" i="2"/>
  <c r="AU150" i="2" s="1"/>
  <c r="AD149" i="2"/>
  <c r="AU149" i="2" s="1"/>
  <c r="AD148" i="2"/>
  <c r="AU148" i="2" s="1"/>
  <c r="AD147" i="2"/>
  <c r="AU147" i="2" s="1"/>
  <c r="AD146" i="2"/>
  <c r="AU146" i="2" s="1"/>
  <c r="AD145" i="2"/>
  <c r="AU145" i="2" s="1"/>
  <c r="AD144" i="2"/>
  <c r="AU144" i="2" s="1"/>
  <c r="AD143" i="2"/>
  <c r="AU143" i="2" s="1"/>
  <c r="AD142" i="2"/>
  <c r="AU142" i="2" s="1"/>
  <c r="AD141" i="2"/>
  <c r="AU141" i="2" s="1"/>
  <c r="AD140" i="2"/>
  <c r="AU140" i="2" s="1"/>
  <c r="AD139" i="2"/>
  <c r="AU139" i="2" s="1"/>
  <c r="AD138" i="2"/>
  <c r="AU138" i="2" s="1"/>
  <c r="AD137" i="2"/>
  <c r="AU137" i="2" s="1"/>
  <c r="AD136" i="2"/>
  <c r="AU136" i="2" s="1"/>
  <c r="AD135" i="2"/>
  <c r="AU135" i="2" s="1"/>
  <c r="AD134" i="2"/>
  <c r="AU134" i="2" s="1"/>
  <c r="AD133" i="2"/>
  <c r="AU133" i="2" s="1"/>
  <c r="AD132" i="2"/>
  <c r="AU132" i="2" s="1"/>
  <c r="AD131" i="2"/>
  <c r="AU131" i="2" s="1"/>
  <c r="AD130" i="2"/>
  <c r="AU130" i="2" s="1"/>
  <c r="AD129" i="2"/>
  <c r="AU129" i="2" s="1"/>
  <c r="AD128" i="2"/>
  <c r="AU128" i="2" s="1"/>
  <c r="AD127" i="2"/>
  <c r="AU127" i="2" s="1"/>
  <c r="AD126" i="2"/>
  <c r="AU126" i="2" s="1"/>
  <c r="AD125" i="2"/>
  <c r="AU125" i="2" s="1"/>
  <c r="AD124" i="2"/>
  <c r="AU124" i="2" s="1"/>
  <c r="AD123" i="2"/>
  <c r="AU123" i="2" s="1"/>
  <c r="AD122" i="2"/>
  <c r="AU122" i="2" s="1"/>
  <c r="AD121" i="2"/>
  <c r="AU121" i="2" s="1"/>
  <c r="AD120" i="2"/>
  <c r="AU120" i="2" s="1"/>
  <c r="AD119" i="2"/>
  <c r="AU119" i="2" s="1"/>
  <c r="AD118" i="2"/>
  <c r="AU118" i="2" s="1"/>
  <c r="AD117" i="2"/>
  <c r="AU117" i="2" s="1"/>
  <c r="AD116" i="2"/>
  <c r="AU116" i="2" s="1"/>
  <c r="AD115" i="2"/>
  <c r="AU115" i="2" s="1"/>
  <c r="AD114" i="2"/>
  <c r="AU114" i="2" s="1"/>
  <c r="AD113" i="2"/>
  <c r="AU113" i="2" s="1"/>
  <c r="AD112" i="2"/>
  <c r="AU112" i="2" s="1"/>
  <c r="AD111" i="2"/>
  <c r="AU111" i="2" s="1"/>
  <c r="AD110" i="2"/>
  <c r="AU110" i="2" s="1"/>
  <c r="AD109" i="2"/>
  <c r="AU109" i="2" s="1"/>
  <c r="AD108" i="2"/>
  <c r="AU108" i="2" s="1"/>
  <c r="AD107" i="2"/>
  <c r="AU107" i="2" s="1"/>
  <c r="AD106" i="2"/>
  <c r="AU106" i="2" s="1"/>
  <c r="AD105" i="2"/>
  <c r="AU105" i="2" s="1"/>
  <c r="AD104" i="2"/>
  <c r="AU104" i="2" s="1"/>
  <c r="AD103" i="2"/>
  <c r="AU103" i="2" s="1"/>
  <c r="AD102" i="2"/>
  <c r="AU102" i="2" s="1"/>
  <c r="AD101" i="2"/>
  <c r="AU101" i="2" s="1"/>
  <c r="AD100" i="2"/>
  <c r="AU100" i="2" s="1"/>
  <c r="AD99" i="2"/>
  <c r="AU99" i="2" s="1"/>
  <c r="AD98" i="2"/>
  <c r="AU98" i="2" s="1"/>
  <c r="AD97" i="2"/>
  <c r="AU97" i="2" s="1"/>
  <c r="AD96" i="2"/>
  <c r="AU96" i="2" s="1"/>
  <c r="AD95" i="2"/>
  <c r="AU95" i="2" s="1"/>
  <c r="AD94" i="2"/>
  <c r="AU94" i="2" s="1"/>
  <c r="AD93" i="2"/>
  <c r="AU93" i="2" s="1"/>
  <c r="AD92" i="2"/>
  <c r="AU92" i="2" s="1"/>
  <c r="AD91" i="2"/>
  <c r="AU91" i="2" s="1"/>
  <c r="AD90" i="2"/>
  <c r="AU90" i="2" s="1"/>
  <c r="AD89" i="2"/>
  <c r="AU89" i="2" s="1"/>
  <c r="AD88" i="2"/>
  <c r="AU88" i="2" s="1"/>
  <c r="AD87" i="2"/>
  <c r="AU87" i="2" s="1"/>
  <c r="AD86" i="2"/>
  <c r="AU86" i="2" s="1"/>
  <c r="AD85" i="2"/>
  <c r="AU85" i="2" s="1"/>
  <c r="AD84" i="2"/>
  <c r="AU84" i="2" s="1"/>
  <c r="AD83" i="2"/>
  <c r="AU83" i="2" s="1"/>
  <c r="AD82" i="2"/>
  <c r="AU82" i="2" s="1"/>
  <c r="AD81" i="2"/>
  <c r="AU81" i="2" s="1"/>
  <c r="AD80" i="2"/>
  <c r="AU80" i="2" s="1"/>
  <c r="AD79" i="2"/>
  <c r="AU79" i="2" s="1"/>
  <c r="AD78" i="2"/>
  <c r="AU78" i="2" s="1"/>
  <c r="AD77" i="2"/>
  <c r="AU77" i="2" s="1"/>
  <c r="AD76" i="2"/>
  <c r="AU76" i="2" s="1"/>
  <c r="AD75" i="2"/>
  <c r="AU75" i="2" s="1"/>
  <c r="AD74" i="2"/>
  <c r="AU74" i="2" s="1"/>
  <c r="AD73" i="2"/>
  <c r="AU73" i="2" s="1"/>
  <c r="AD72" i="2"/>
  <c r="AU72" i="2" s="1"/>
  <c r="AD71" i="2"/>
  <c r="AU71" i="2" s="1"/>
  <c r="AD70" i="2"/>
  <c r="AU70" i="2" s="1"/>
  <c r="AD69" i="2"/>
  <c r="AU69" i="2" s="1"/>
  <c r="AD68" i="2"/>
  <c r="AU68" i="2" s="1"/>
  <c r="AD67" i="2"/>
  <c r="AU67" i="2" s="1"/>
  <c r="AD66" i="2"/>
  <c r="AU66" i="2" s="1"/>
  <c r="AD65" i="2"/>
  <c r="AU65" i="2" s="1"/>
  <c r="AD64" i="2"/>
  <c r="AU64" i="2" s="1"/>
  <c r="AD63" i="2"/>
  <c r="AU63" i="2" s="1"/>
  <c r="AD62" i="2"/>
  <c r="AU62" i="2" s="1"/>
  <c r="AD61" i="2"/>
  <c r="AU61" i="2" s="1"/>
  <c r="AD60" i="2"/>
  <c r="AU60" i="2" s="1"/>
  <c r="AD59" i="2"/>
  <c r="AU59" i="2" s="1"/>
  <c r="AD58" i="2"/>
  <c r="AU58" i="2" s="1"/>
  <c r="AD57" i="2"/>
  <c r="AU57" i="2" s="1"/>
  <c r="AD56" i="2"/>
  <c r="AU56" i="2" s="1"/>
  <c r="AD55" i="2"/>
  <c r="AU55" i="2" s="1"/>
  <c r="AD54" i="2"/>
  <c r="AU54" i="2" s="1"/>
  <c r="AD53" i="2"/>
  <c r="AU53" i="2" s="1"/>
  <c r="AD52" i="2"/>
  <c r="AU52" i="2" s="1"/>
  <c r="AD51" i="2"/>
  <c r="AU51" i="2" s="1"/>
  <c r="AD50" i="2"/>
  <c r="AU50" i="2" s="1"/>
  <c r="AD49" i="2"/>
  <c r="AU49" i="2" s="1"/>
  <c r="AD48" i="2"/>
  <c r="AU48" i="2" s="1"/>
  <c r="AD47" i="2"/>
  <c r="AU47" i="2" s="1"/>
  <c r="AD46" i="2"/>
  <c r="AU46" i="2" s="1"/>
  <c r="AD45" i="2"/>
  <c r="AU45" i="2" s="1"/>
  <c r="AD44" i="2"/>
  <c r="AU44" i="2" s="1"/>
  <c r="AD43" i="2"/>
  <c r="AU43" i="2" s="1"/>
  <c r="AD42" i="2"/>
  <c r="AU42" i="2" s="1"/>
  <c r="AD41" i="2"/>
  <c r="AU41" i="2" s="1"/>
  <c r="AD40" i="2"/>
  <c r="AU40" i="2" s="1"/>
  <c r="AD39" i="2"/>
  <c r="AU39" i="2" s="1"/>
  <c r="AD38" i="2"/>
  <c r="AU38" i="2" s="1"/>
  <c r="AD37" i="2"/>
  <c r="AU37" i="2" s="1"/>
  <c r="AD36" i="2"/>
  <c r="AU36" i="2" s="1"/>
  <c r="AD35" i="2"/>
  <c r="AU35" i="2" s="1"/>
  <c r="AD34" i="2"/>
  <c r="AU34" i="2" s="1"/>
  <c r="AD33" i="2"/>
  <c r="AU33" i="2" s="1"/>
  <c r="AD32" i="2"/>
  <c r="AU32" i="2" s="1"/>
  <c r="AD31" i="2"/>
  <c r="AU31" i="2" s="1"/>
  <c r="AD30" i="2"/>
  <c r="AU30" i="2" s="1"/>
  <c r="AD29" i="2"/>
  <c r="AU29" i="2" s="1"/>
  <c r="AD28" i="2"/>
  <c r="AU28" i="2" s="1"/>
  <c r="AD27" i="2"/>
  <c r="AU27" i="2" s="1"/>
  <c r="AD26" i="2"/>
  <c r="AU26" i="2" s="1"/>
  <c r="AD25" i="2"/>
  <c r="AU25" i="2" s="1"/>
  <c r="AD24" i="2"/>
  <c r="AU24" i="2" s="1"/>
  <c r="AD23" i="2"/>
  <c r="AU23" i="2" s="1"/>
  <c r="AD22" i="2"/>
  <c r="AU22" i="2" s="1"/>
  <c r="AD21" i="2"/>
  <c r="AU21" i="2" s="1"/>
  <c r="AD20" i="2"/>
  <c r="AU20" i="2" s="1"/>
  <c r="AD19" i="2"/>
  <c r="AU19" i="2" s="1"/>
  <c r="AD18" i="2"/>
  <c r="AU18" i="2" s="1"/>
  <c r="AD17" i="2"/>
  <c r="AU17" i="2" s="1"/>
  <c r="AD16" i="2"/>
  <c r="AU16" i="2" s="1"/>
  <c r="AD15" i="2"/>
  <c r="AU15" i="2" s="1"/>
  <c r="AD14" i="2"/>
  <c r="AU14" i="2" s="1"/>
  <c r="AD13" i="2"/>
  <c r="AU13" i="2" s="1"/>
  <c r="AD12" i="2"/>
  <c r="AU12" i="2" s="1"/>
  <c r="AD11" i="2"/>
  <c r="AU11" i="2" s="1"/>
  <c r="AD10" i="2"/>
  <c r="AU10" i="2" s="1"/>
  <c r="AD9" i="2"/>
  <c r="AU9" i="2" s="1"/>
  <c r="AD8" i="2"/>
  <c r="AU8" i="2" s="1"/>
  <c r="AH491" i="2" l="1"/>
  <c r="AH490" i="2" s="1"/>
  <c r="AH489" i="2" s="1"/>
  <c r="AH206" i="2"/>
  <c r="AH322" i="2"/>
  <c r="AH313" i="2" s="1"/>
  <c r="AH281" i="2"/>
  <c r="AH257" i="2" s="1"/>
  <c r="AH334" i="2"/>
  <c r="AH329" i="2" s="1"/>
  <c r="AH480" i="2"/>
  <c r="AH479" i="2" s="1"/>
  <c r="AH431" i="2"/>
  <c r="AH160" i="2"/>
  <c r="AH450" i="2"/>
  <c r="J239" i="3"/>
  <c r="J238" i="3" s="1"/>
  <c r="K8" i="3"/>
  <c r="AH233" i="2"/>
  <c r="AH232" i="2" s="1"/>
  <c r="AH11" i="2"/>
  <c r="AH295" i="2"/>
  <c r="AH420" i="2"/>
  <c r="AH108" i="2"/>
  <c r="AH102" i="2" s="1"/>
  <c r="AH101" i="2" s="1"/>
  <c r="AH344" i="2"/>
  <c r="AH343" i="2" s="1"/>
  <c r="AH342" i="2" s="1"/>
  <c r="AH171" i="2"/>
  <c r="AH49" i="2"/>
  <c r="AH48" i="2" s="1"/>
  <c r="AH26" i="2"/>
  <c r="AH218" i="2"/>
  <c r="AH143" i="2"/>
  <c r="AH72" i="2"/>
  <c r="AH376" i="2"/>
  <c r="AH375" i="2" s="1"/>
  <c r="AH354" i="2"/>
  <c r="AH10" i="2" l="1"/>
  <c r="AH374" i="2"/>
  <c r="AH373" i="2" s="1"/>
  <c r="AH47" i="2"/>
  <c r="AH217" i="2"/>
  <c r="AH142" i="2"/>
  <c r="AH328" i="2"/>
  <c r="AH327" i="2" l="1"/>
  <c r="AH9" i="2"/>
  <c r="AH141" i="2"/>
  <c r="AH100" i="2" s="1"/>
  <c r="R901" i="1"/>
  <c r="R900" i="1"/>
  <c r="R899" i="1"/>
  <c r="R898" i="1"/>
  <c r="R897" i="1"/>
  <c r="R896" i="1"/>
  <c r="M901" i="1"/>
  <c r="M900" i="1"/>
  <c r="M899" i="1"/>
  <c r="M898" i="1"/>
  <c r="M897" i="1"/>
  <c r="M896" i="1"/>
  <c r="P901" i="1"/>
  <c r="P900" i="1"/>
  <c r="P899" i="1"/>
  <c r="P898" i="1"/>
  <c r="P897" i="1"/>
  <c r="P896" i="1"/>
  <c r="R891" i="1"/>
  <c r="R892" i="1"/>
  <c r="R893" i="1"/>
  <c r="R894" i="1"/>
  <c r="R887" i="1"/>
  <c r="R888" i="1"/>
  <c r="R889" i="1"/>
  <c r="R883" i="1"/>
  <c r="R884" i="1"/>
  <c r="R885" i="1"/>
  <c r="R879" i="1"/>
  <c r="R880" i="1"/>
  <c r="R881" i="1"/>
  <c r="B890" i="1"/>
  <c r="B886" i="1"/>
  <c r="B882" i="1"/>
  <c r="C894" i="1"/>
  <c r="G894" i="1" s="1"/>
  <c r="C893" i="1"/>
  <c r="C889" i="1"/>
  <c r="G889" i="1" s="1"/>
  <c r="C885" i="1"/>
  <c r="C881" i="1"/>
  <c r="C892" i="1"/>
  <c r="C888" i="1"/>
  <c r="C884" i="1"/>
  <c r="C880" i="1"/>
  <c r="C891" i="1"/>
  <c r="C887" i="1"/>
  <c r="C883" i="1"/>
  <c r="B878" i="1"/>
  <c r="B877" i="1"/>
  <c r="D863" i="1"/>
  <c r="E863" i="1"/>
  <c r="K863" i="1"/>
  <c r="R863" i="1"/>
  <c r="N863" i="1"/>
  <c r="D864" i="1"/>
  <c r="E864" i="1"/>
  <c r="F864" i="1"/>
  <c r="H864" i="1"/>
  <c r="K864" i="1"/>
  <c r="R864" i="1"/>
  <c r="N864" i="1"/>
  <c r="D865" i="1"/>
  <c r="E865" i="1"/>
  <c r="F865" i="1"/>
  <c r="H865" i="1"/>
  <c r="K865" i="1"/>
  <c r="R865" i="1"/>
  <c r="N865" i="1"/>
  <c r="D866" i="1"/>
  <c r="E866" i="1"/>
  <c r="F866" i="1"/>
  <c r="H866" i="1"/>
  <c r="R866" i="1"/>
  <c r="K866" i="1"/>
  <c r="N866" i="1"/>
  <c r="D867" i="1"/>
  <c r="E867" i="1"/>
  <c r="F867" i="1"/>
  <c r="H867" i="1"/>
  <c r="K867" i="1"/>
  <c r="R867" i="1"/>
  <c r="N867" i="1"/>
  <c r="D868" i="1"/>
  <c r="E868" i="1"/>
  <c r="F868" i="1"/>
  <c r="H868" i="1"/>
  <c r="K868" i="1"/>
  <c r="R868" i="1"/>
  <c r="N868" i="1"/>
  <c r="D869" i="1"/>
  <c r="E869" i="1"/>
  <c r="F869" i="1"/>
  <c r="H869" i="1"/>
  <c r="K869" i="1"/>
  <c r="R869" i="1"/>
  <c r="N869" i="1"/>
  <c r="D870" i="1"/>
  <c r="E870" i="1"/>
  <c r="F870" i="1"/>
  <c r="H870" i="1"/>
  <c r="K870" i="1"/>
  <c r="R870" i="1"/>
  <c r="N870" i="1"/>
  <c r="D871" i="1"/>
  <c r="E871" i="1"/>
  <c r="F871" i="1"/>
  <c r="H871" i="1"/>
  <c r="K871" i="1"/>
  <c r="R871" i="1"/>
  <c r="N871" i="1"/>
  <c r="D872" i="1"/>
  <c r="E872" i="1"/>
  <c r="F872" i="1"/>
  <c r="H872" i="1"/>
  <c r="K872" i="1"/>
  <c r="N872" i="1"/>
  <c r="D873" i="1"/>
  <c r="E873" i="1"/>
  <c r="F873" i="1"/>
  <c r="H873" i="1"/>
  <c r="K873" i="1"/>
  <c r="R873" i="1"/>
  <c r="N873" i="1"/>
  <c r="D874" i="1"/>
  <c r="E874" i="1"/>
  <c r="F874" i="1"/>
  <c r="H874" i="1"/>
  <c r="K874" i="1"/>
  <c r="R874" i="1"/>
  <c r="N874" i="1"/>
  <c r="R875" i="1"/>
  <c r="D924" i="1"/>
  <c r="E876" i="1"/>
  <c r="E924" i="1" s="1"/>
  <c r="F876" i="1"/>
  <c r="F924" i="1" s="1"/>
  <c r="R876" i="1"/>
  <c r="N876" i="1"/>
  <c r="C863" i="1"/>
  <c r="C871" i="1"/>
  <c r="C870" i="1"/>
  <c r="C876" i="1"/>
  <c r="C873" i="1"/>
  <c r="C874" i="1"/>
  <c r="C872" i="1"/>
  <c r="C869" i="1"/>
  <c r="C867" i="1"/>
  <c r="C866" i="1"/>
  <c r="C865" i="1"/>
  <c r="I862" i="1" l="1"/>
  <c r="AH8" i="2"/>
  <c r="P895" i="1"/>
  <c r="R895" i="1"/>
  <c r="R882" i="1"/>
  <c r="G875" i="1"/>
  <c r="J875" i="1" s="1"/>
  <c r="M895" i="1"/>
  <c r="R886" i="1"/>
  <c r="R890" i="1"/>
  <c r="G871" i="1"/>
  <c r="J871" i="1" s="1"/>
  <c r="G863" i="1"/>
  <c r="J863" i="1" s="1"/>
  <c r="J889" i="1"/>
  <c r="G883" i="1"/>
  <c r="J883" i="1" s="1"/>
  <c r="G880" i="1"/>
  <c r="J880" i="1" s="1"/>
  <c r="G873" i="1"/>
  <c r="J873" i="1" s="1"/>
  <c r="G893" i="1"/>
  <c r="J893" i="1" s="1"/>
  <c r="J894" i="1"/>
  <c r="G870" i="1"/>
  <c r="J870" i="1" s="1"/>
  <c r="G867" i="1"/>
  <c r="J867" i="1" s="1"/>
  <c r="G866" i="1"/>
  <c r="J866" i="1" s="1"/>
  <c r="G884" i="1"/>
  <c r="J884" i="1" s="1"/>
  <c r="G891" i="1"/>
  <c r="J891" i="1" s="1"/>
  <c r="G888" i="1"/>
  <c r="J888" i="1" s="1"/>
  <c r="G865" i="1"/>
  <c r="J865" i="1" s="1"/>
  <c r="G869" i="1"/>
  <c r="J869" i="1" s="1"/>
  <c r="G892" i="1"/>
  <c r="J892" i="1" s="1"/>
  <c r="C924" i="1"/>
  <c r="G924" i="1" s="1"/>
  <c r="J924" i="1" s="1"/>
  <c r="G876" i="1"/>
  <c r="J876" i="1" s="1"/>
  <c r="G881" i="1"/>
  <c r="Q881" i="1" s="1"/>
  <c r="G879" i="1"/>
  <c r="J879" i="1" s="1"/>
  <c r="G887" i="1"/>
  <c r="J887" i="1" s="1"/>
  <c r="G872" i="1"/>
  <c r="J872" i="1" s="1"/>
  <c r="G874" i="1"/>
  <c r="J874" i="1" s="1"/>
  <c r="G885" i="1"/>
  <c r="J885" i="1" s="1"/>
  <c r="M866" i="1"/>
  <c r="M874" i="1"/>
  <c r="M870" i="1"/>
  <c r="P872" i="1"/>
  <c r="M884" i="1"/>
  <c r="M887" i="1"/>
  <c r="P889" i="1"/>
  <c r="P893" i="1"/>
  <c r="M885" i="1"/>
  <c r="M883" i="1"/>
  <c r="M891" i="1"/>
  <c r="M889" i="1"/>
  <c r="P876" i="1"/>
  <c r="P868" i="1"/>
  <c r="P864" i="1"/>
  <c r="M880" i="1"/>
  <c r="M894" i="1"/>
  <c r="P875" i="1"/>
  <c r="P885" i="1"/>
  <c r="P888" i="1"/>
  <c r="P892" i="1"/>
  <c r="P873" i="1"/>
  <c r="P869" i="1"/>
  <c r="P865" i="1"/>
  <c r="P871" i="1"/>
  <c r="R872" i="1"/>
  <c r="M872" i="1"/>
  <c r="P884" i="1"/>
  <c r="P887" i="1"/>
  <c r="P891" i="1"/>
  <c r="M875" i="1"/>
  <c r="M871" i="1"/>
  <c r="M867" i="1"/>
  <c r="M863" i="1"/>
  <c r="M876" i="1"/>
  <c r="M868" i="1"/>
  <c r="P874" i="1"/>
  <c r="P870" i="1"/>
  <c r="P866" i="1"/>
  <c r="M888" i="1"/>
  <c r="M892" i="1"/>
  <c r="M873" i="1"/>
  <c r="M869" i="1"/>
  <c r="M865" i="1"/>
  <c r="M864" i="1"/>
  <c r="P883" i="1"/>
  <c r="P894" i="1"/>
  <c r="P867" i="1"/>
  <c r="P863" i="1"/>
  <c r="M879" i="1"/>
  <c r="M893" i="1"/>
  <c r="P880" i="1"/>
  <c r="P879" i="1"/>
  <c r="O862" i="1"/>
  <c r="D862" i="1"/>
  <c r="D923" i="1" s="1"/>
  <c r="F862" i="1"/>
  <c r="F923" i="1" s="1"/>
  <c r="N862" i="1"/>
  <c r="L862" i="1"/>
  <c r="R862" i="1" s="1"/>
  <c r="K862" i="1"/>
  <c r="E862" i="1"/>
  <c r="E923" i="1" s="1"/>
  <c r="H862" i="1"/>
  <c r="J882" i="1" l="1"/>
  <c r="P886" i="1"/>
  <c r="M886" i="1"/>
  <c r="M890" i="1"/>
  <c r="J890" i="1"/>
  <c r="M882" i="1"/>
  <c r="P882" i="1"/>
  <c r="J886" i="1"/>
  <c r="P890" i="1"/>
  <c r="Q880" i="1"/>
  <c r="Q869" i="1"/>
  <c r="Q893" i="1"/>
  <c r="Q873" i="1"/>
  <c r="Q867" i="1"/>
  <c r="Q885" i="1"/>
  <c r="Q874" i="1"/>
  <c r="Q888" i="1"/>
  <c r="O924" i="1"/>
  <c r="Q879" i="1"/>
  <c r="L924" i="1"/>
  <c r="I924" i="1"/>
  <c r="Q872" i="1"/>
  <c r="Q891" i="1"/>
  <c r="Q876" i="1"/>
  <c r="Q884" i="1"/>
  <c r="M924" i="1"/>
  <c r="Q863" i="1"/>
  <c r="Q871" i="1"/>
  <c r="Q883" i="1"/>
  <c r="Q875" i="1"/>
  <c r="P862" i="1"/>
  <c r="Q887" i="1"/>
  <c r="Q865" i="1"/>
  <c r="Q892" i="1"/>
  <c r="Q870" i="1"/>
  <c r="Q889" i="1"/>
  <c r="Q894" i="1"/>
  <c r="Q866" i="1"/>
  <c r="M862" i="1"/>
  <c r="C864" i="1"/>
  <c r="G864" i="1" s="1"/>
  <c r="J864" i="1" s="1"/>
  <c r="Q882" i="1" l="1"/>
  <c r="Q890" i="1"/>
  <c r="Q886" i="1"/>
  <c r="Q864" i="1"/>
  <c r="C535" i="1" l="1"/>
  <c r="G535" i="1" s="1"/>
  <c r="C527" i="1"/>
  <c r="G527" i="1" s="1"/>
  <c r="C523" i="1"/>
  <c r="G523" i="1" s="1"/>
  <c r="C521" i="1"/>
  <c r="G521" i="1" s="1"/>
  <c r="C514" i="1"/>
  <c r="G514" i="1" s="1"/>
  <c r="C507" i="1"/>
  <c r="G507" i="1" s="1"/>
  <c r="C495" i="1"/>
  <c r="G495" i="1" s="1"/>
  <c r="C479" i="1"/>
  <c r="G479" i="1" s="1"/>
  <c r="C476" i="1"/>
  <c r="G476" i="1" s="1"/>
  <c r="C472" i="1"/>
  <c r="G472" i="1" s="1"/>
  <c r="C468" i="1"/>
  <c r="G468" i="1" s="1"/>
  <c r="C465" i="1"/>
  <c r="G465" i="1" s="1"/>
  <c r="C461" i="1"/>
  <c r="G461" i="1" s="1"/>
  <c r="C457" i="1"/>
  <c r="G457" i="1" s="1"/>
  <c r="C453" i="1"/>
  <c r="G453" i="1" s="1"/>
  <c r="C449" i="1"/>
  <c r="G449" i="1" s="1"/>
  <c r="C441" i="1"/>
  <c r="G441" i="1" s="1"/>
  <c r="C437" i="1"/>
  <c r="G437" i="1" s="1"/>
  <c r="C432" i="1"/>
  <c r="G432" i="1" s="1"/>
  <c r="C428" i="1"/>
  <c r="G428" i="1" s="1"/>
  <c r="C425" i="1"/>
  <c r="G425" i="1" s="1"/>
  <c r="C422" i="1"/>
  <c r="G422" i="1" s="1"/>
  <c r="C415" i="1"/>
  <c r="G415" i="1" s="1"/>
  <c r="C411" i="1"/>
  <c r="G411" i="1" s="1"/>
  <c r="C407" i="1"/>
  <c r="G407" i="1" s="1"/>
  <c r="C399" i="1"/>
  <c r="G399" i="1" s="1"/>
  <c r="C395" i="1"/>
  <c r="G395" i="1" s="1"/>
  <c r="C391" i="1"/>
  <c r="G391" i="1" s="1"/>
  <c r="C383" i="1"/>
  <c r="G383" i="1" s="1"/>
  <c r="C378" i="1"/>
  <c r="G378" i="1" s="1"/>
  <c r="C372" i="1"/>
  <c r="G372" i="1" s="1"/>
  <c r="C366" i="1"/>
  <c r="G366" i="1" s="1"/>
  <c r="C360" i="1"/>
  <c r="G360" i="1" s="1"/>
  <c r="C358" i="1"/>
  <c r="G358" i="1" s="1"/>
  <c r="C347" i="1"/>
  <c r="G347" i="1" s="1"/>
  <c r="C343" i="1"/>
  <c r="G343" i="1" s="1"/>
  <c r="C338" i="1"/>
  <c r="G338" i="1" s="1"/>
  <c r="C333" i="1"/>
  <c r="G333" i="1" s="1"/>
  <c r="C331" i="1"/>
  <c r="G331" i="1" s="1"/>
  <c r="C328" i="1"/>
  <c r="G328" i="1" s="1"/>
  <c r="C324" i="1"/>
  <c r="G324" i="1" s="1"/>
  <c r="C316" i="1"/>
  <c r="G316" i="1" s="1"/>
  <c r="C311" i="1"/>
  <c r="G311" i="1" s="1"/>
  <c r="C309" i="1"/>
  <c r="G309" i="1" s="1"/>
  <c r="C304" i="1"/>
  <c r="G304" i="1" s="1"/>
  <c r="C298" i="1"/>
  <c r="G298" i="1" s="1"/>
  <c r="C296" i="1"/>
  <c r="G296" i="1" s="1"/>
  <c r="C287" i="1"/>
  <c r="G287" i="1" s="1"/>
  <c r="C283" i="1"/>
  <c r="G283" i="1" s="1"/>
  <c r="C281" i="1"/>
  <c r="G281" i="1" s="1"/>
  <c r="C274" i="1"/>
  <c r="G274" i="1" s="1"/>
  <c r="C263" i="1"/>
  <c r="G263" i="1" s="1"/>
  <c r="C257" i="1"/>
  <c r="G257" i="1" s="1"/>
  <c r="C255" i="1"/>
  <c r="G255" i="1" s="1"/>
  <c r="C238" i="1"/>
  <c r="G238" i="1" s="1"/>
  <c r="C233" i="1"/>
  <c r="G233" i="1" s="1"/>
  <c r="C217" i="1"/>
  <c r="G217" i="1" s="1"/>
  <c r="C212" i="1"/>
  <c r="G212" i="1" s="1"/>
  <c r="C161" i="1"/>
  <c r="G161" i="1" s="1"/>
  <c r="C149" i="1"/>
  <c r="G149" i="1" s="1"/>
  <c r="C138" i="1"/>
  <c r="G138" i="1" s="1"/>
  <c r="C126" i="1"/>
  <c r="G126" i="1" s="1"/>
  <c r="C118" i="1"/>
  <c r="G118" i="1" s="1"/>
  <c r="C109" i="1"/>
  <c r="G109" i="1" s="1"/>
  <c r="C96" i="1"/>
  <c r="G96" i="1" s="1"/>
  <c r="C93" i="1"/>
  <c r="G93" i="1" s="1"/>
  <c r="C160" i="1" l="1"/>
  <c r="G160" i="1" s="1"/>
  <c r="C353" i="1"/>
  <c r="G353" i="1" s="1"/>
  <c r="C26" i="1"/>
  <c r="G26" i="1" s="1"/>
  <c r="C11" i="1"/>
  <c r="G11" i="1" s="1"/>
  <c r="C206" i="1"/>
  <c r="G206" i="1" s="1"/>
  <c r="C300" i="1"/>
  <c r="G300" i="1" s="1"/>
  <c r="C237" i="1"/>
  <c r="G237" i="1" s="1"/>
  <c r="C137" i="1"/>
  <c r="G137" i="1" s="1"/>
  <c r="C220" i="1"/>
  <c r="G220" i="1" s="1"/>
  <c r="C108" i="1"/>
  <c r="G108" i="1" s="1"/>
  <c r="N921" i="1"/>
  <c r="C382" i="1"/>
  <c r="G382" i="1" s="1"/>
  <c r="C534" i="1"/>
  <c r="G534" i="1" s="1"/>
  <c r="C500" i="1"/>
  <c r="G500" i="1" s="1"/>
  <c r="C506" i="1"/>
  <c r="G506" i="1" s="1"/>
  <c r="C327" i="1"/>
  <c r="G327" i="1" s="1"/>
  <c r="C494" i="1"/>
  <c r="G494" i="1" s="1"/>
  <c r="C365" i="1"/>
  <c r="G365" i="1" s="1"/>
  <c r="C92" i="1"/>
  <c r="G92" i="1" s="1"/>
  <c r="C148" i="1"/>
  <c r="G148" i="1" s="1"/>
  <c r="C315" i="1"/>
  <c r="G315" i="1" s="1"/>
  <c r="C371" i="1"/>
  <c r="G371" i="1" s="1"/>
  <c r="C95" i="1"/>
  <c r="G95" i="1" s="1"/>
  <c r="C278" i="1"/>
  <c r="G278" i="1" s="1"/>
  <c r="C868" i="1"/>
  <c r="G868" i="1" s="1"/>
  <c r="J868" i="1" s="1"/>
  <c r="C323" i="1"/>
  <c r="G323" i="1" s="1"/>
  <c r="C377" i="1"/>
  <c r="G377" i="1" s="1"/>
  <c r="C390" i="1"/>
  <c r="G390" i="1" s="1"/>
  <c r="C513" i="1"/>
  <c r="G513" i="1" s="1"/>
  <c r="C484" i="1"/>
  <c r="G484" i="1" s="1"/>
  <c r="C467" i="1"/>
  <c r="G467" i="1" s="1"/>
  <c r="C448" i="1"/>
  <c r="G448" i="1" s="1"/>
  <c r="C436" i="1"/>
  <c r="G436" i="1" s="1"/>
  <c r="C342" i="1"/>
  <c r="G342" i="1" s="1"/>
  <c r="C330" i="1"/>
  <c r="G330" i="1" s="1"/>
  <c r="C286" i="1"/>
  <c r="G286" i="1" s="1"/>
  <c r="C254" i="1"/>
  <c r="G254" i="1" s="1"/>
  <c r="C143" i="1" l="1"/>
  <c r="G143" i="1" s="1"/>
  <c r="C135" i="1"/>
  <c r="G135" i="1" s="1"/>
  <c r="C337" i="1"/>
  <c r="G337" i="1" s="1"/>
  <c r="C352" i="1"/>
  <c r="G352" i="1" s="1"/>
  <c r="C72" i="1"/>
  <c r="G72" i="1" s="1"/>
  <c r="C10" i="1"/>
  <c r="G10" i="1" s="1"/>
  <c r="S10" i="1" s="1"/>
  <c r="C262" i="1"/>
  <c r="G262" i="1" s="1"/>
  <c r="C236" i="1"/>
  <c r="G236" i="1" s="1"/>
  <c r="C314" i="1"/>
  <c r="G314" i="1" s="1"/>
  <c r="G899" i="1"/>
  <c r="J899" i="1" s="1"/>
  <c r="G896" i="1"/>
  <c r="G897" i="1"/>
  <c r="J897" i="1" s="1"/>
  <c r="G901" i="1"/>
  <c r="J901" i="1" s="1"/>
  <c r="C370" i="1"/>
  <c r="G370" i="1" s="1"/>
  <c r="G900" i="1"/>
  <c r="J900" i="1" s="1"/>
  <c r="Q868" i="1"/>
  <c r="C103" i="1"/>
  <c r="G103" i="1" s="1"/>
  <c r="C376" i="1"/>
  <c r="G376" i="1" s="1"/>
  <c r="F861" i="1"/>
  <c r="C499" i="1"/>
  <c r="G499" i="1" s="1"/>
  <c r="E860" i="1"/>
  <c r="E921" i="1" s="1"/>
  <c r="C322" i="1"/>
  <c r="G322" i="1" s="1"/>
  <c r="C533" i="1"/>
  <c r="G533" i="1" s="1"/>
  <c r="K860" i="1"/>
  <c r="C493" i="1"/>
  <c r="G493" i="1" s="1"/>
  <c r="D860" i="1"/>
  <c r="D921" i="1" s="1"/>
  <c r="D861" i="1"/>
  <c r="D922" i="1" s="1"/>
  <c r="E882" i="1"/>
  <c r="D882" i="1"/>
  <c r="D927" i="1" s="1"/>
  <c r="E886" i="1"/>
  <c r="F886" i="1"/>
  <c r="N860" i="1"/>
  <c r="F882" i="1"/>
  <c r="D886" i="1"/>
  <c r="D928" i="1" s="1"/>
  <c r="C326" i="1"/>
  <c r="G326" i="1" s="1"/>
  <c r="F878" i="1"/>
  <c r="K861" i="1"/>
  <c r="H861" i="1"/>
  <c r="H860" i="1"/>
  <c r="C389" i="1"/>
  <c r="G389" i="1" s="1"/>
  <c r="C483" i="1"/>
  <c r="G483" i="1" s="1"/>
  <c r="C512" i="1"/>
  <c r="G512" i="1" s="1"/>
  <c r="C47" i="1" l="1"/>
  <c r="G47" i="1" s="1"/>
  <c r="C219" i="1"/>
  <c r="G219" i="1" s="1"/>
  <c r="C321" i="1"/>
  <c r="G321" i="1" s="1"/>
  <c r="C313" i="1"/>
  <c r="G313" i="1" s="1"/>
  <c r="C134" i="1"/>
  <c r="G134" i="1" s="1"/>
  <c r="C364" i="1"/>
  <c r="G364" i="1" s="1"/>
  <c r="J896" i="1"/>
  <c r="Q896" i="1"/>
  <c r="F922" i="1"/>
  <c r="F920" i="1" s="1"/>
  <c r="F859" i="1"/>
  <c r="F858" i="1" s="1"/>
  <c r="F857" i="1" s="1"/>
  <c r="F916" i="1" s="1"/>
  <c r="D920" i="1"/>
  <c r="G898" i="1"/>
  <c r="J898" i="1" s="1"/>
  <c r="Q899" i="1"/>
  <c r="H859" i="1"/>
  <c r="H858" i="1" s="1"/>
  <c r="O861" i="1"/>
  <c r="Q901" i="1"/>
  <c r="K859" i="1"/>
  <c r="K858" i="1" s="1"/>
  <c r="Q900" i="1"/>
  <c r="I860" i="1"/>
  <c r="Q897" i="1"/>
  <c r="O860" i="1"/>
  <c r="C142" i="1"/>
  <c r="G142" i="1" s="1"/>
  <c r="C498" i="1"/>
  <c r="G498" i="1" s="1"/>
  <c r="D859" i="1"/>
  <c r="D858" i="1" s="1"/>
  <c r="E878" i="1"/>
  <c r="E861" i="1"/>
  <c r="C860" i="1"/>
  <c r="L860" i="1"/>
  <c r="N861" i="1"/>
  <c r="N859" i="1" s="1"/>
  <c r="N858" i="1" s="1"/>
  <c r="D929" i="1"/>
  <c r="C862" i="1"/>
  <c r="R878" i="1"/>
  <c r="L861" i="1"/>
  <c r="R861" i="1" s="1"/>
  <c r="C351" i="1"/>
  <c r="G351" i="1" s="1"/>
  <c r="C388" i="1"/>
  <c r="G388" i="1" s="1"/>
  <c r="C511" i="1"/>
  <c r="G511" i="1" s="1"/>
  <c r="C336" i="1" l="1"/>
  <c r="G336" i="1" s="1"/>
  <c r="C9" i="1"/>
  <c r="G9" i="1" s="1"/>
  <c r="C102" i="1"/>
  <c r="G102" i="1" s="1"/>
  <c r="J895" i="1"/>
  <c r="G895" i="1"/>
  <c r="C921" i="1"/>
  <c r="G860" i="1"/>
  <c r="J860" i="1" s="1"/>
  <c r="C923" i="1"/>
  <c r="G923" i="1" s="1"/>
  <c r="G862" i="1"/>
  <c r="J862" i="1" s="1"/>
  <c r="E859" i="1"/>
  <c r="E858" i="1" s="1"/>
  <c r="E857" i="1" s="1"/>
  <c r="E916" i="1" s="1"/>
  <c r="E922" i="1"/>
  <c r="E920" i="1" s="1"/>
  <c r="F919" i="1"/>
  <c r="F915" i="1" s="1"/>
  <c r="F854" i="1"/>
  <c r="H920" i="1"/>
  <c r="H857" i="1"/>
  <c r="K857" i="1"/>
  <c r="Q898" i="1"/>
  <c r="Q895" i="1" s="1"/>
  <c r="R860" i="1"/>
  <c r="L859" i="1"/>
  <c r="P860" i="1"/>
  <c r="O859" i="1"/>
  <c r="I861" i="1"/>
  <c r="N857" i="1"/>
  <c r="M860" i="1"/>
  <c r="E855" i="1"/>
  <c r="K855" i="1"/>
  <c r="C886" i="1"/>
  <c r="N855" i="1"/>
  <c r="C861" i="1"/>
  <c r="C882" i="1"/>
  <c r="D878" i="1"/>
  <c r="D926" i="1" s="1"/>
  <c r="H855" i="1"/>
  <c r="C387" i="1"/>
  <c r="G387" i="1" s="1"/>
  <c r="C335" i="1" l="1"/>
  <c r="G335" i="1" s="1"/>
  <c r="C101" i="1"/>
  <c r="G101" i="1" s="1"/>
  <c r="D925" i="1"/>
  <c r="D919" i="1" s="1"/>
  <c r="E919" i="1"/>
  <c r="E915" i="1" s="1"/>
  <c r="Q860" i="1"/>
  <c r="N920" i="1"/>
  <c r="G921" i="1"/>
  <c r="I923" i="1"/>
  <c r="L923" i="1"/>
  <c r="J923" i="1"/>
  <c r="M923" i="1"/>
  <c r="O923" i="1"/>
  <c r="Q862" i="1"/>
  <c r="P861" i="1"/>
  <c r="C922" i="1"/>
  <c r="G922" i="1" s="1"/>
  <c r="G861" i="1"/>
  <c r="J861" i="1" s="1"/>
  <c r="C928" i="1"/>
  <c r="G928" i="1" s="1"/>
  <c r="I928" i="1" s="1"/>
  <c r="G886" i="1"/>
  <c r="C927" i="1"/>
  <c r="G927" i="1" s="1"/>
  <c r="I927" i="1" s="1"/>
  <c r="G882" i="1"/>
  <c r="C878" i="1"/>
  <c r="D855" i="1"/>
  <c r="N854" i="1"/>
  <c r="H854" i="1"/>
  <c r="K854" i="1"/>
  <c r="E854" i="1"/>
  <c r="C141" i="1"/>
  <c r="G141" i="1" s="1"/>
  <c r="R859" i="1"/>
  <c r="L858" i="1"/>
  <c r="I859" i="1"/>
  <c r="P859" i="1" s="1"/>
  <c r="M861" i="1"/>
  <c r="C859" i="1"/>
  <c r="G859" i="1" s="1"/>
  <c r="O858" i="1"/>
  <c r="D857" i="1"/>
  <c r="D916" i="1" s="1"/>
  <c r="Q877" i="1" l="1"/>
  <c r="D915" i="1"/>
  <c r="J928" i="1"/>
  <c r="O928" i="1"/>
  <c r="M928" i="1"/>
  <c r="J927" i="1"/>
  <c r="O927" i="1"/>
  <c r="C100" i="1"/>
  <c r="G100" i="1" s="1"/>
  <c r="J859" i="1"/>
  <c r="C877" i="1"/>
  <c r="G877" i="1" s="1"/>
  <c r="J877" i="1" s="1"/>
  <c r="C920" i="1"/>
  <c r="L921" i="1"/>
  <c r="I921" i="1"/>
  <c r="J921" i="1"/>
  <c r="M921" i="1"/>
  <c r="I922" i="1"/>
  <c r="L922" i="1"/>
  <c r="J922" i="1"/>
  <c r="O922" i="1"/>
  <c r="C926" i="1"/>
  <c r="G878" i="1"/>
  <c r="L927" i="1"/>
  <c r="M927" i="1"/>
  <c r="O921" i="1"/>
  <c r="M922" i="1"/>
  <c r="K920" i="1"/>
  <c r="L928" i="1"/>
  <c r="D854" i="1"/>
  <c r="I858" i="1"/>
  <c r="M858" i="1" s="1"/>
  <c r="M859" i="1"/>
  <c r="R858" i="1"/>
  <c r="Q861" i="1"/>
  <c r="C858" i="1"/>
  <c r="G858" i="1" s="1"/>
  <c r="C890" i="1"/>
  <c r="C8" i="1" l="1"/>
  <c r="J858" i="1"/>
  <c r="G920" i="1"/>
  <c r="M920" i="1" s="1"/>
  <c r="C929" i="1"/>
  <c r="G929" i="1" s="1"/>
  <c r="I929" i="1" s="1"/>
  <c r="G890" i="1"/>
  <c r="H919" i="1"/>
  <c r="N919" i="1"/>
  <c r="G926" i="1"/>
  <c r="Q878" i="1"/>
  <c r="L857" i="1"/>
  <c r="R857" i="1" s="1"/>
  <c r="N916" i="1" s="1"/>
  <c r="R855" i="1"/>
  <c r="L855" i="1"/>
  <c r="I909" i="1"/>
  <c r="Q859" i="1"/>
  <c r="Q858" i="1"/>
  <c r="P858" i="1"/>
  <c r="O855" i="1"/>
  <c r="O857" i="1"/>
  <c r="H916" i="1" s="1"/>
  <c r="C857" i="1"/>
  <c r="C916" i="1" s="1"/>
  <c r="C855" i="1" l="1"/>
  <c r="G8" i="1"/>
  <c r="N915" i="1"/>
  <c r="H915" i="1"/>
  <c r="G925" i="1"/>
  <c r="I926" i="1"/>
  <c r="C925" i="1"/>
  <c r="C919" i="1" s="1"/>
  <c r="O929" i="1"/>
  <c r="J929" i="1"/>
  <c r="M929" i="1"/>
  <c r="J926" i="1"/>
  <c r="O926" i="1"/>
  <c r="G857" i="1"/>
  <c r="G916" i="1" s="1"/>
  <c r="L929" i="1"/>
  <c r="L920" i="1"/>
  <c r="I920" i="1"/>
  <c r="J920" i="1"/>
  <c r="O920" i="1"/>
  <c r="L854" i="1"/>
  <c r="R854" i="1"/>
  <c r="C854" i="1"/>
  <c r="O854" i="1"/>
  <c r="J881" i="1"/>
  <c r="O925" i="1" l="1"/>
  <c r="M925" i="1"/>
  <c r="J925" i="1"/>
  <c r="I925" i="1"/>
  <c r="G919" i="1"/>
  <c r="C915" i="1"/>
  <c r="Q857" i="1"/>
  <c r="I916" i="1" s="1"/>
  <c r="P881" i="1"/>
  <c r="M881" i="1"/>
  <c r="I919" i="1" l="1"/>
  <c r="I915" i="1" s="1"/>
  <c r="P925" i="1"/>
  <c r="O919" i="1"/>
  <c r="O915" i="1" s="1"/>
  <c r="P920" i="1"/>
  <c r="P922" i="1"/>
  <c r="P921" i="1"/>
  <c r="P923" i="1"/>
  <c r="P924" i="1"/>
  <c r="P927" i="1"/>
  <c r="P937" i="1"/>
  <c r="P929" i="1"/>
  <c r="P936" i="1"/>
  <c r="P935" i="1"/>
  <c r="P928" i="1"/>
  <c r="P934" i="1"/>
  <c r="P930" i="1"/>
  <c r="P933" i="1"/>
  <c r="P932" i="1"/>
  <c r="P931" i="1"/>
  <c r="J919" i="1"/>
  <c r="J915" i="1" s="1"/>
  <c r="G915" i="1"/>
  <c r="P877" i="1"/>
  <c r="M877" i="1"/>
  <c r="J878" i="1"/>
  <c r="P878" i="1"/>
  <c r="M878" i="1"/>
  <c r="P926" i="1" l="1"/>
  <c r="M926" i="1"/>
  <c r="L926" i="1"/>
  <c r="L925" i="1" s="1"/>
  <c r="K919" i="1" l="1"/>
  <c r="I910" i="1"/>
  <c r="I857" i="1"/>
  <c r="K916" i="1" s="1"/>
  <c r="M855" i="1"/>
  <c r="P855" i="1"/>
  <c r="I855" i="1"/>
  <c r="K915" i="1" l="1"/>
  <c r="P919" i="1"/>
  <c r="P915" i="1" s="1"/>
  <c r="M919" i="1"/>
  <c r="M915" i="1" s="1"/>
  <c r="L919" i="1"/>
  <c r="J857" i="1"/>
  <c r="L916" i="1" s="1"/>
  <c r="I854" i="1"/>
  <c r="P857" i="1"/>
  <c r="P854" i="1" s="1"/>
  <c r="M857" i="1"/>
  <c r="M854" i="1" s="1"/>
  <c r="L915" i="1" l="1"/>
  <c r="G909" i="1"/>
  <c r="K909" i="1" s="1"/>
  <c r="G910" i="1" l="1"/>
  <c r="K910" i="1" s="1"/>
  <c r="G855" i="1"/>
  <c r="G854" i="1" s="1"/>
  <c r="Q855" i="1" l="1"/>
  <c r="J855" i="1" l="1"/>
  <c r="J854" i="1" s="1"/>
  <c r="Q854" i="1"/>
</calcChain>
</file>

<file path=xl/sharedStrings.xml><?xml version="1.0" encoding="utf-8"?>
<sst xmlns="http://schemas.openxmlformats.org/spreadsheetml/2006/main" count="5669" uniqueCount="1749">
  <si>
    <t>CODIGO</t>
  </si>
  <si>
    <t>NOMBRE</t>
  </si>
  <si>
    <t>CREDITOS</t>
  </si>
  <si>
    <t>CONTRACREDITOS</t>
  </si>
  <si>
    <t>REDUCCIONES</t>
  </si>
  <si>
    <t>ADICIONES</t>
  </si>
  <si>
    <t>DEFINITIVO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</si>
  <si>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</si>
  <si>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</si>
  <si>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</si>
  <si>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</si>
  <si>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</si>
  <si>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</si>
  <si>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</si>
  <si>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</si>
  <si>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</si>
  <si>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</si>
  <si>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</si>
  <si>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</si>
  <si>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</si>
  <si>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</si>
  <si>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</si>
  <si>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</si>
  <si>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</si>
  <si>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</si>
  <si>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</si>
  <si>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</si>
  <si>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</si>
  <si>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</si>
  <si>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</si>
  <si>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</si>
  <si>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</si>
  <si>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</si>
  <si>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</si>
  <si>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</si>
  <si>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</si>
  <si>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</si>
  <si>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</si>
  <si>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</si>
  <si>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</si>
  <si>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</si>
  <si>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</si>
  <si>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</si>
  <si>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</si>
  <si>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</si>
  <si>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</si>
  <si>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</si>
  <si>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</si>
  <si>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</si>
  <si>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</si>
  <si>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</si>
  <si>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</si>
  <si>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</si>
  <si>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</si>
  <si>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</si>
  <si>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</si>
  <si>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</si>
  <si>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</si>
  <si>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</si>
  <si>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</si>
  <si>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</si>
  <si>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</si>
  <si>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</si>
  <si>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</si>
  <si>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</si>
  <si>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</si>
  <si>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</si>
  <si>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</si>
  <si>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</si>
  <si>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</si>
  <si>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</si>
  <si>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</si>
  <si>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</si>
  <si>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</si>
  <si>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</si>
  <si>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</si>
  <si>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</si>
  <si>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</si>
  <si>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</si>
  <si>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</si>
  <si>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</si>
  <si>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</si>
  <si>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</si>
  <si>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</si>
  <si>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</si>
  <si>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</si>
  <si>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</si>
  <si>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</si>
  <si>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</si>
  <si>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</si>
  <si>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</si>
  <si>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</si>
  <si>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</si>
  <si>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</si>
  <si>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</si>
  <si>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</si>
  <si>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</si>
  <si>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</si>
  <si>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</si>
  <si>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</si>
  <si>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</si>
  <si>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</si>
  <si>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</si>
  <si>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</si>
  <si>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</si>
  <si>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</si>
  <si>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</si>
  <si>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</si>
  <si>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</si>
  <si>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</si>
  <si>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</si>
  <si>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</si>
  <si>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</si>
  <si>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</si>
  <si>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</si>
  <si>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</si>
  <si>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</si>
  <si>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</si>
  <si>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</si>
  <si>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</si>
  <si>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</si>
  <si>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</si>
  <si>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</si>
  <si>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</si>
  <si>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</si>
  <si>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</si>
  <si>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</si>
  <si>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</si>
  <si>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</si>
  <si>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</si>
  <si>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</si>
  <si>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</si>
  <si>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</si>
  <si>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</si>
  <si>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</si>
  <si>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</si>
  <si>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</si>
  <si>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</si>
  <si>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</si>
  <si>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</si>
  <si>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</si>
  <si>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</si>
  <si>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</si>
  <si>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</si>
  <si>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</si>
  <si>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</si>
  <si>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</si>
  <si>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</si>
  <si>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</si>
  <si>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</si>
  <si>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</si>
  <si>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</si>
  <si>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</si>
  <si>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</si>
  <si>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</si>
  <si>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</si>
  <si>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</si>
  <si>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</si>
  <si>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</si>
  <si>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</si>
  <si>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</si>
  <si>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</si>
  <si>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</si>
  <si>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</si>
  <si>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</si>
  <si>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</si>
  <si>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</si>
  <si>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</si>
  <si>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</si>
  <si>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</si>
  <si>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</si>
  <si>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</si>
  <si>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</si>
  <si>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</si>
  <si>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</si>
  <si>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</si>
  <si>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</si>
  <si>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</si>
  <si>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</si>
  <si>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</si>
  <si>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</si>
  <si>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</si>
  <si>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</si>
  <si>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</si>
  <si>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</si>
  <si>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</si>
  <si>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</si>
  <si>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</si>
  <si>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</si>
  <si>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</si>
  <si>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</si>
  <si>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</si>
  <si>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</si>
  <si>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</si>
  <si>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</si>
  <si>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</si>
  <si>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</si>
  <si>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</si>
  <si>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</si>
  <si>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</si>
  <si>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</si>
  <si>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</si>
  <si>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</si>
  <si>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</si>
  <si>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</si>
  <si>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</si>
  <si>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</si>
  <si>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</si>
  <si>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</si>
  <si>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</si>
  <si>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</si>
  <si>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</si>
  <si>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</si>
  <si>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</si>
  <si>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</si>
  <si>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</si>
  <si>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</si>
  <si>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</si>
  <si>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</si>
  <si>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</si>
  <si>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</si>
  <si>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</si>
  <si>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</si>
  <si>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</si>
  <si>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</si>
  <si>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</si>
  <si>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</si>
  <si>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</si>
  <si>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</si>
  <si>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</si>
  <si>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</si>
  <si>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</si>
  <si>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</si>
  <si>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</si>
  <si>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</si>
  <si>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</si>
  <si>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</si>
  <si>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</si>
  <si>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</si>
  <si>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</si>
  <si>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</si>
  <si>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</si>
  <si>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</si>
  <si>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</si>
  <si>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</si>
  <si>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</si>
  <si>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</si>
  <si>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</si>
  <si>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</si>
  <si>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</si>
  <si>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</si>
  <si>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</si>
  <si>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</si>
  <si>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</si>
  <si>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</si>
  <si>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</si>
  <si>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</si>
  <si>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</si>
  <si>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</si>
  <si>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</si>
  <si>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</si>
  <si>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</si>
  <si>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</si>
  <si>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</si>
  <si>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</si>
  <si>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</si>
  <si>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</si>
  <si>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</si>
  <si>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</si>
  <si>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</si>
  <si>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</si>
  <si>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</si>
  <si>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</si>
  <si>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</si>
  <si>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</si>
  <si>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</si>
  <si>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</si>
  <si>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</si>
  <si>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</si>
  <si>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</si>
  <si>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</si>
  <si>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</si>
  <si>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</si>
  <si>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</si>
  <si>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</si>
  <si>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</si>
  <si>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</si>
  <si>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</si>
  <si>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</si>
  <si>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</si>
  <si>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</si>
  <si>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</si>
  <si>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</si>
  <si>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</si>
  <si>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</si>
  <si>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</si>
  <si>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</si>
  <si>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</si>
  <si>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</si>
  <si>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</si>
  <si>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</si>
  <si>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</si>
  <si>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</si>
  <si>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</si>
  <si>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</si>
  <si>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</si>
  <si>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</si>
  <si>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</si>
  <si>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</si>
  <si>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</si>
  <si>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</si>
  <si>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</si>
  <si>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</si>
  <si>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</si>
  <si>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</si>
  <si>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</si>
  <si>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</si>
  <si>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</si>
  <si>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</si>
  <si>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</si>
  <si>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</si>
  <si>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</si>
  <si>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</si>
  <si>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</si>
  <si>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</si>
  <si>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</si>
  <si>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</si>
  <si>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</si>
  <si>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</si>
  <si>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</si>
  <si>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</si>
  <si>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</si>
  <si>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</si>
  <si>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</si>
  <si>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</si>
  <si>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</si>
  <si>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</si>
  <si>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</si>
  <si>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</si>
  <si>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</si>
  <si>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</si>
  <si>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</si>
  <si>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</si>
  <si>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</si>
  <si>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</si>
  <si>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</si>
  <si>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</si>
  <si>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</si>
  <si>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</si>
  <si>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</si>
  <si>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</si>
  <si>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</si>
  <si>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</si>
  <si>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</si>
  <si>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</si>
  <si>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</si>
  <si>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</si>
  <si>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</si>
  <si>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</si>
  <si>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</si>
  <si>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</si>
  <si>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</si>
  <si>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</si>
  <si>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</si>
  <si>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</si>
  <si>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</si>
  <si>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</si>
  <si>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</si>
  <si>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</si>
  <si>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</si>
  <si>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</si>
  <si>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</si>
  <si>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</si>
  <si>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</si>
  <si>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</si>
  <si>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</si>
  <si>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</si>
  <si>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</si>
  <si>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</si>
  <si>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</si>
  <si>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</si>
  <si>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</si>
  <si>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</si>
  <si>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</si>
  <si>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</si>
  <si>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</si>
  <si>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</si>
  <si>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</si>
  <si>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</si>
  <si>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</si>
  <si>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</si>
  <si>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</si>
  <si>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</si>
  <si>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</si>
  <si>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</si>
  <si>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</si>
  <si>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</si>
  <si>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</si>
  <si>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</si>
  <si>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</si>
  <si>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</si>
  <si>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</si>
  <si>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</si>
  <si>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</si>
  <si>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</si>
  <si>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</si>
  <si>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</si>
  <si>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</si>
  <si>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</si>
  <si>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</si>
  <si>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</si>
  <si>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</si>
  <si>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</si>
  <si>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</si>
  <si>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</si>
  <si>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</si>
  <si>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</si>
  <si>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</si>
  <si>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</si>
  <si>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</si>
  <si>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</si>
  <si>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</si>
  <si>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</si>
  <si>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</si>
  <si>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</si>
  <si>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</si>
  <si>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</si>
  <si>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</si>
  <si>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</si>
  <si>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</si>
  <si>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</si>
  <si>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</si>
  <si>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</si>
  <si>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</si>
  <si>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</si>
  <si>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</si>
  <si>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</si>
  <si>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</si>
  <si>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</si>
  <si>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</si>
  <si>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</si>
  <si>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</si>
  <si>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</si>
  <si>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</si>
  <si>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</si>
  <si>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</si>
  <si>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</si>
  <si>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</si>
  <si>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</si>
  <si>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</si>
  <si>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</si>
  <si>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</si>
  <si>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</si>
  <si>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</si>
  <si>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</si>
  <si>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</si>
  <si>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</si>
  <si>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</si>
  <si>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</si>
  <si>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</si>
  <si>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</si>
  <si>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</si>
  <si>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</si>
  <si>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</si>
  <si>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</si>
  <si>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</si>
  <si>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</si>
  <si>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</si>
  <si>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</si>
  <si>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</si>
  <si>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</si>
  <si>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</si>
  <si>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</si>
  <si>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</si>
  <si>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</si>
  <si>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</si>
  <si>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</si>
  <si>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</si>
  <si>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</si>
  <si>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</si>
  <si>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</si>
  <si>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</si>
  <si>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</si>
  <si>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</si>
  <si>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</si>
  <si>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</si>
  <si>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</si>
  <si>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</si>
  <si>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</si>
  <si>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</si>
  <si>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</si>
  <si>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</si>
  <si>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</si>
  <si>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</si>
  <si>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</si>
  <si>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</si>
  <si>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</si>
  <si>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</si>
  <si>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</si>
  <si>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</si>
  <si>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</si>
  <si>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</si>
  <si>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</si>
  <si>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</si>
  <si>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</si>
  <si>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</si>
  <si>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</si>
  <si>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</si>
  <si>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</si>
  <si>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</si>
  <si>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</si>
  <si>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</si>
  <si>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</si>
  <si>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</si>
  <si>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</si>
  <si>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</si>
  <si>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</si>
  <si>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</si>
  <si>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</si>
  <si>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</si>
  <si>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</si>
  <si>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</si>
  <si>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</si>
  <si>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</si>
  <si>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</si>
  <si>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</si>
  <si>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</si>
  <si>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</si>
  <si>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</si>
  <si>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</si>
  <si>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</si>
  <si>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</si>
  <si>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</si>
  <si>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</si>
  <si>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</si>
  <si>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</si>
  <si>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</si>
  <si>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</si>
  <si>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</si>
  <si>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</si>
  <si>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</si>
  <si>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</si>
  <si>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</si>
  <si>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</si>
  <si>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</si>
  <si>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</si>
  <si>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</si>
  <si>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</si>
  <si>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</si>
  <si>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</si>
  <si>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</si>
  <si>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</si>
  <si>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</si>
  <si>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</si>
  <si>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</si>
  <si>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</si>
  <si>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</si>
  <si>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</si>
  <si>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</si>
  <si>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</si>
  <si>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</si>
  <si>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</si>
  <si>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</si>
  <si>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</si>
  <si>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</si>
  <si>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</si>
  <si>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</si>
  <si>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</si>
  <si>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</si>
  <si>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</si>
  <si>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</si>
  <si>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</si>
  <si>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</si>
  <si>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</si>
  <si>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</si>
  <si>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</si>
  <si>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</si>
  <si>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</si>
  <si>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</si>
  <si>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</si>
  <si>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</si>
  <si>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</si>
  <si>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</si>
  <si>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</si>
  <si>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</si>
  <si>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</si>
  <si>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</si>
  <si>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</si>
  <si>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</si>
  <si>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</si>
  <si>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</si>
  <si>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</si>
  <si>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</si>
  <si>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</si>
  <si>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</si>
  <si>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</si>
  <si>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</si>
  <si>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</si>
  <si>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</si>
  <si>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</si>
  <si>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</si>
  <si>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</si>
  <si>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</si>
  <si>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</si>
  <si>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</si>
  <si>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</si>
  <si>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</si>
  <si>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</si>
  <si>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</si>
  <si>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</si>
  <si>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</si>
  <si>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</si>
  <si>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</si>
  <si>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</si>
  <si>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</si>
  <si>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</si>
  <si>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</si>
  <si>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</si>
  <si>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</si>
  <si>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</si>
  <si>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</si>
  <si>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</si>
  <si>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</si>
  <si>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</si>
  <si>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</si>
  <si>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</si>
  <si>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</si>
  <si>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</si>
  <si>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</si>
  <si>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</si>
  <si>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</si>
  <si>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</si>
  <si>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</si>
  <si>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</si>
  <si>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</si>
  <si>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</si>
  <si>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</si>
  <si>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</si>
  <si>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</si>
  <si>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</si>
  <si>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</si>
  <si>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</si>
  <si>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</si>
  <si>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</si>
  <si>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</si>
  <si>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</si>
  <si>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</si>
  <si>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</si>
  <si>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</si>
  <si>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</si>
  <si>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</si>
  <si>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</si>
  <si>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</si>
  <si>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</si>
  <si>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</si>
  <si>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</si>
  <si>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</si>
  <si>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</si>
  <si>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</si>
  <si>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</si>
  <si>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</si>
  <si>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</si>
  <si>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</si>
  <si>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</si>
  <si>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</si>
  <si>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</si>
  <si>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</si>
  <si>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</si>
  <si>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</si>
  <si>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</si>
  <si>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</si>
  <si>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</si>
  <si>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</si>
  <si>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</si>
  <si>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</si>
  <si>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</si>
  <si>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</si>
  <si>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</si>
  <si>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</si>
  <si>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</si>
  <si>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</si>
  <si>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</si>
  <si>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</si>
  <si>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</si>
  <si>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</si>
  <si>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</si>
  <si>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</si>
  <si>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</si>
  <si>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</si>
  <si>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</si>
  <si>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</si>
  <si>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</si>
  <si>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</si>
  <si>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</si>
  <si>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</si>
  <si>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</si>
  <si>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</si>
  <si>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</si>
  <si>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</si>
  <si>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</si>
  <si>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</si>
  <si>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</si>
  <si>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</si>
  <si>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</si>
  <si>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</si>
  <si>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</si>
  <si>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</si>
  <si>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</si>
  <si>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</si>
  <si>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</si>
  <si>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</si>
  <si>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</si>
  <si>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</si>
  <si>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</si>
  <si>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</si>
  <si>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</si>
  <si>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</si>
  <si>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</si>
  <si>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</si>
  <si>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</si>
  <si>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</si>
  <si>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</si>
  <si>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</si>
  <si>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</si>
  <si>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</si>
  <si>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</si>
  <si>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</si>
  <si>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</si>
  <si>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</si>
  <si>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</si>
  <si>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</si>
  <si>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</si>
  <si>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</si>
  <si>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</si>
  <si>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</si>
  <si>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</si>
  <si>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</si>
  <si>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</si>
  <si>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</si>
  <si>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</si>
  <si>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</si>
  <si>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</si>
  <si>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</si>
  <si>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</si>
  <si>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</si>
  <si>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</si>
  <si>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</si>
  <si>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</si>
  <si>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</si>
  <si>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</si>
  <si>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</si>
  <si>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</si>
  <si>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</si>
  <si>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</si>
  <si>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</si>
  <si>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</si>
  <si>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</si>
  <si>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</si>
  <si>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PRESUPUESTO INICIAL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</si>
  <si>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</si>
  <si>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</si>
  <si>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</si>
  <si>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</si>
  <si>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</si>
  <si>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</si>
  <si>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 POR PAGAR</t>
  </si>
  <si>
    <t>CDPS MES</t>
  </si>
  <si>
    <t>TOTAL CDPS</t>
  </si>
  <si>
    <t>CDPS POR COMPROMETER</t>
  </si>
  <si>
    <t>SALDO DISPONIBLE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</si>
  <si>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</si>
  <si>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</si>
  <si>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</si>
  <si>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</si>
  <si>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</si>
  <si>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</si>
  <si>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</si>
  <si>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</si>
  <si>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</si>
  <si>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</si>
  <si>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</si>
  <si>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</si>
  <si>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</si>
  <si>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</si>
  <si>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</si>
  <si>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</si>
  <si>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</si>
  <si>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</si>
  <si>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</si>
  <si>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</si>
  <si>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ESTAMPILLA PROUNAL</t>
  </si>
  <si>
    <t>RECURSOS PROPIOS</t>
  </si>
  <si>
    <t>ESTAMPIILA PROUT</t>
  </si>
  <si>
    <t>RECURSOS DEL BALANCE</t>
  </si>
  <si>
    <t>RECURSOS CREE</t>
  </si>
  <si>
    <t>RECURSOS INVESTIGACIONES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</si>
  <si>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</si>
  <si>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</si>
  <si>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</si>
  <si>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</si>
  <si>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</si>
  <si>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</si>
  <si>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</si>
  <si>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</si>
  <si>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</si>
  <si>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</si>
  <si>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</si>
  <si>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</si>
  <si>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</si>
  <si>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</si>
  <si>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</si>
  <si>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</si>
  <si>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</si>
  <si>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</si>
  <si>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</si>
  <si>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</si>
  <si>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</si>
  <si>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</si>
  <si>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</si>
  <si>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</si>
  <si>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</si>
  <si>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</si>
  <si>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</si>
  <si>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</si>
  <si>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</si>
  <si>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</si>
  <si>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</si>
  <si>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</si>
  <si>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</si>
  <si>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</si>
  <si>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</si>
  <si>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</si>
  <si>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</si>
  <si>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</si>
  <si>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</si>
  <si>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</si>
  <si>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</si>
  <si>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</si>
  <si>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</si>
  <si>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</si>
  <si>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</si>
  <si>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</si>
  <si>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</si>
  <si>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</si>
  <si>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FUNCIONAMIENTO</t>
  </si>
  <si>
    <t>DESTINACION ESPECIFICA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</si>
  <si>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</si>
  <si>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</si>
  <si>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</si>
  <si>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</si>
  <si>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</si>
  <si>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</si>
  <si>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</si>
  <si>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</si>
  <si>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</si>
  <si>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</si>
  <si>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</si>
  <si>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</si>
  <si>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</si>
  <si>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</si>
  <si>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</si>
  <si>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</si>
  <si>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</si>
  <si>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</si>
  <si>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</si>
  <si>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</si>
  <si>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</si>
  <si>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</si>
  <si>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</si>
  <si>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</si>
  <si>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</si>
  <si>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</si>
  <si>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</si>
  <si>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</si>
  <si>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</si>
  <si>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</si>
  <si>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</si>
  <si>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</si>
  <si>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</si>
  <si>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</si>
  <si>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</si>
  <si>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</si>
  <si>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</si>
  <si>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</si>
  <si>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</si>
  <si>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</si>
  <si>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</si>
  <si>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</si>
  <si>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</si>
  <si>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</si>
  <si>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</si>
  <si>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</si>
  <si>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</si>
  <si>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</si>
  <si>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</si>
  <si>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</si>
  <si>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</si>
  <si>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</si>
  <si>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</si>
  <si>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</si>
  <si>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</si>
  <si>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</si>
  <si>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</si>
  <si>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</si>
  <si>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</si>
  <si>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</si>
  <si>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</si>
  <si>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</si>
  <si>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</si>
  <si>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</si>
  <si>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</si>
  <si>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</si>
  <si>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</si>
  <si>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</si>
  <si>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</si>
  <si>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</si>
  <si>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</si>
  <si>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</si>
  <si>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</si>
  <si>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</si>
  <si>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</si>
  <si>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</si>
  <si>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</si>
  <si>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</si>
  <si>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</si>
  <si>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</si>
  <si>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</si>
  <si>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</si>
  <si>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</si>
  <si>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</si>
  <si>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</si>
  <si>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</si>
  <si>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</si>
  <si>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</si>
  <si>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</si>
  <si>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</si>
  <si>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</si>
  <si>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</si>
  <si>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</si>
  <si>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</si>
  <si>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</si>
  <si>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</si>
  <si>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</si>
  <si>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</si>
  <si>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</si>
  <si>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</si>
  <si>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</si>
  <si>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</si>
  <si>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</si>
  <si>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</si>
  <si>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</si>
  <si>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</si>
  <si>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</si>
  <si>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</si>
  <si>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</si>
  <si>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</si>
  <si>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</si>
  <si>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</si>
  <si>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</si>
  <si>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</si>
  <si>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</si>
  <si>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</si>
  <si>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</si>
  <si>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</si>
  <si>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</si>
  <si>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</si>
  <si>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</si>
  <si>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</si>
  <si>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</si>
  <si>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</si>
  <si>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</si>
  <si>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</si>
  <si>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</si>
  <si>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</si>
  <si>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</si>
  <si>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</si>
  <si>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</si>
  <si>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</si>
  <si>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</si>
  <si>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</si>
  <si>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</si>
  <si>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</si>
  <si>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</si>
  <si>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</si>
  <si>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</si>
  <si>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</si>
  <si>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</si>
  <si>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</si>
  <si>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</si>
  <si>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</si>
  <si>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</si>
  <si>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</si>
  <si>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</si>
  <si>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</si>
  <si>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</si>
  <si>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</si>
  <si>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</si>
  <si>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</si>
  <si>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</si>
  <si>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</si>
  <si>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</si>
  <si>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</si>
  <si>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</si>
  <si>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</si>
  <si>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</si>
  <si>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</si>
  <si>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</si>
  <si>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</si>
  <si>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</si>
  <si>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</si>
  <si>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</si>
  <si>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</si>
  <si>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</si>
  <si>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</si>
  <si>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</si>
  <si>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</si>
  <si>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</si>
  <si>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</si>
  <si>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</si>
  <si>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</si>
  <si>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</si>
  <si>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</si>
  <si>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</si>
  <si>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</si>
  <si>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</si>
  <si>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</si>
  <si>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</si>
  <si>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</si>
  <si>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</si>
  <si>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</si>
  <si>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</si>
  <si>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</si>
  <si>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</si>
  <si>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</si>
  <si>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</si>
  <si>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</si>
  <si>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</si>
  <si>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</si>
  <si>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</si>
  <si>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</si>
  <si>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</si>
  <si>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</si>
  <si>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</si>
  <si>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</si>
  <si>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</si>
  <si>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</si>
  <si>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</si>
  <si>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</si>
  <si>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</si>
  <si>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</si>
  <si>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</si>
  <si>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</si>
  <si>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</si>
  <si>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</si>
  <si>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</si>
  <si>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</si>
  <si>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</si>
  <si>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</si>
  <si>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</si>
  <si>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</si>
  <si>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</si>
  <si>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</si>
  <si>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</si>
  <si>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</si>
  <si>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</si>
  <si>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</si>
  <si>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</si>
  <si>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</si>
  <si>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</si>
  <si>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</si>
  <si>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</si>
  <si>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</si>
  <si>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</si>
  <si>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</si>
  <si>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</si>
  <si>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</si>
  <si>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</si>
  <si>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</si>
  <si>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</si>
  <si>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</si>
  <si>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</si>
  <si>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</si>
  <si>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</si>
  <si>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</si>
  <si>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</si>
  <si>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</si>
  <si>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</si>
  <si>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</si>
  <si>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</si>
  <si>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</si>
  <si>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</si>
  <si>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</si>
  <si>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</si>
  <si>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</si>
  <si>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</si>
  <si>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</si>
  <si>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</si>
  <si>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</si>
  <si>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</si>
  <si>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</si>
  <si>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</si>
  <si>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</si>
  <si>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</si>
  <si>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</si>
  <si>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</si>
  <si>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</si>
  <si>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</si>
  <si>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</si>
  <si>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</si>
  <si>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</si>
  <si>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</si>
  <si>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</si>
  <si>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</si>
  <si>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</si>
  <si>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</si>
  <si>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</si>
  <si>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</si>
  <si>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</si>
  <si>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</si>
  <si>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</si>
  <si>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</si>
  <si>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</si>
  <si>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</si>
  <si>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</si>
  <si>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</si>
  <si>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</si>
  <si>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</si>
  <si>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</si>
  <si>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</si>
  <si>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</si>
  <si>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</si>
  <si>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</si>
  <si>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</si>
  <si>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</si>
  <si>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</si>
  <si>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</si>
  <si>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</si>
  <si>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</si>
  <si>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</si>
  <si>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</si>
  <si>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</si>
  <si>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</si>
  <si>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</si>
  <si>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</si>
  <si>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</si>
  <si>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</si>
  <si>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</si>
  <si>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</si>
  <si>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</si>
  <si>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</si>
  <si>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</si>
  <si>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</si>
  <si>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</si>
  <si>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</si>
  <si>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</si>
  <si>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</si>
  <si>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</si>
  <si>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</si>
  <si>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</si>
  <si>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</si>
  <si>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</si>
  <si>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</si>
  <si>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</si>
  <si>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</si>
  <si>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</si>
  <si>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</si>
  <si>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</si>
  <si>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</si>
  <si>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</si>
  <si>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</si>
  <si>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</si>
  <si>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</si>
  <si>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</si>
  <si>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</si>
  <si>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</si>
  <si>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</si>
  <si>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</si>
  <si>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</si>
  <si>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</si>
  <si>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</si>
  <si>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</si>
  <si>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</si>
  <si>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</si>
  <si>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</si>
  <si>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</si>
  <si>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</si>
  <si>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</si>
  <si>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</si>
  <si>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</si>
  <si>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</si>
  <si>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</si>
  <si>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</si>
  <si>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</si>
  <si>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</si>
  <si>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</si>
  <si>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</si>
  <si>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</si>
  <si>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</si>
  <si>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</si>
  <si>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</si>
  <si>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</si>
  <si>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</si>
  <si>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</si>
  <si>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</si>
  <si>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</si>
  <si>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</si>
  <si>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</si>
  <si>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</si>
  <si>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</si>
  <si>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</si>
  <si>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</si>
  <si>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</si>
  <si>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</si>
  <si>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</si>
  <si>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</si>
  <si>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</si>
  <si>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</si>
  <si>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</si>
  <si>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</si>
  <si>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</si>
  <si>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</si>
  <si>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</si>
  <si>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</si>
  <si>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</si>
  <si>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</si>
  <si>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</si>
  <si>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</si>
  <si>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</si>
  <si>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</si>
  <si>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</si>
  <si>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</si>
  <si>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</si>
  <si>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</si>
  <si>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</si>
  <si>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</si>
  <si>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</si>
  <si>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</si>
  <si>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</si>
  <si>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</si>
  <si>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</si>
  <si>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</si>
  <si>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</si>
  <si>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</si>
  <si>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</si>
  <si>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</si>
  <si>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</si>
  <si>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</si>
  <si>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</si>
  <si>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</si>
  <si>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</si>
  <si>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</si>
  <si>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</si>
  <si>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</si>
  <si>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</si>
  <si>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</si>
  <si>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</si>
  <si>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</si>
  <si>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</si>
  <si>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</si>
  <si>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</si>
  <si>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</si>
  <si>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</si>
  <si>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</si>
  <si>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</si>
  <si>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</si>
  <si>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</si>
  <si>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</si>
  <si>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</si>
  <si>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</si>
  <si>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</si>
  <si>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</si>
  <si>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</si>
  <si>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</si>
  <si>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</si>
  <si>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</si>
  <si>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</si>
  <si>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</si>
  <si>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</si>
  <si>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</si>
  <si>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</si>
  <si>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</si>
  <si>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</si>
  <si>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</si>
  <si>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</si>
  <si>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</si>
  <si>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</si>
  <si>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</si>
  <si>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</si>
  <si>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</si>
  <si>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</si>
  <si>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</si>
  <si>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</si>
  <si>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</si>
  <si>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</si>
  <si>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</si>
  <si>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</si>
  <si>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</si>
  <si>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</si>
  <si>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</si>
  <si>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</si>
  <si>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</si>
  <si>
    <t>CONVENIO 276 -2022</t>
  </si>
  <si>
    <t>CONTRATO DE PRESTACIÓN DE SERVICIOS ENTRE YARA COLOMBIA S.A Y LA UT</t>
  </si>
  <si>
    <t xml:space="preserve"> CONTRATO DE PRESTACIÓN DE SERVICIOS ENTRE ALDEA FORESTAL S.A Y LA UT</t>
  </si>
  <si>
    <t>CONVENIOS INTERADMINISTRATIVOS</t>
  </si>
  <si>
    <t>CONVENIO 3984 - 2022</t>
  </si>
  <si>
    <t>CONTRATO 648 - 2022</t>
  </si>
  <si>
    <t xml:space="preserve">CONVENIO CRQ </t>
  </si>
  <si>
    <t>CONTRATO 741 - 2022</t>
  </si>
  <si>
    <t>CONVENIO DE COOPERACIÓN NO. 0727 DEL DIECISÉIS (16) DE AGOSTO DE 2022- CORTOLIMA</t>
  </si>
  <si>
    <t>RECURSOS DEL BALANCE CONVENIOS</t>
  </si>
  <si>
    <t>102502002</t>
  </si>
  <si>
    <t>2051020110113</t>
  </si>
  <si>
    <t>INTERESES CONVENIOS INVESTIGACIONES</t>
  </si>
  <si>
    <t>2124010110104</t>
  </si>
  <si>
    <t>CONVENIO 3984 -  2022</t>
  </si>
  <si>
    <t>2124010110105</t>
  </si>
  <si>
    <t xml:space="preserve"> CONTRATO 648  -  2022</t>
  </si>
  <si>
    <t>2124010110106</t>
  </si>
  <si>
    <t>2124010110107</t>
  </si>
  <si>
    <t>2124010110108</t>
  </si>
  <si>
    <t>2124010110114</t>
  </si>
  <si>
    <t>CONVENIO INTERADMINISTRATIVO 1050 DE 2022</t>
  </si>
  <si>
    <t>Detalle</t>
  </si>
  <si>
    <t>Saldo Inicial</t>
  </si>
  <si>
    <t>Adiciones</t>
  </si>
  <si>
    <t>Reducciones</t>
  </si>
  <si>
    <t>Presupuesto Definitivo</t>
  </si>
  <si>
    <t>PAC Acumulado</t>
  </si>
  <si>
    <t>Saldo Por Recaudar</t>
  </si>
  <si>
    <t>Cumplimiento %</t>
  </si>
  <si>
    <t>Ingresos</t>
  </si>
  <si>
    <t>Ingresos no Tributarios</t>
  </si>
  <si>
    <t>Estampillas</t>
  </si>
  <si>
    <t>Pro Unal</t>
  </si>
  <si>
    <t>Pro UT</t>
  </si>
  <si>
    <t>Ingresos Propios</t>
  </si>
  <si>
    <t>Pregrado</t>
  </si>
  <si>
    <t xml:space="preserve">Posgrado </t>
  </si>
  <si>
    <t>Educación Continuada</t>
  </si>
  <si>
    <t>Hospital</t>
  </si>
  <si>
    <t>Granja</t>
  </si>
  <si>
    <t>Otros</t>
  </si>
  <si>
    <t>Devolución del IVA</t>
  </si>
  <si>
    <t>Transferencias</t>
  </si>
  <si>
    <t>Nación</t>
  </si>
  <si>
    <t>Departamento</t>
  </si>
  <si>
    <t>Recursos de Capital</t>
  </si>
  <si>
    <t>Rendimientos</t>
  </si>
  <si>
    <t>Recursos de Balance</t>
  </si>
  <si>
    <t xml:space="preserve">Indemnizaciones </t>
  </si>
  <si>
    <t>Convenios</t>
  </si>
  <si>
    <t>Plan Financiero Ingresos</t>
  </si>
  <si>
    <t>2022 Definitivo</t>
  </si>
  <si>
    <t>2022-Jul</t>
  </si>
  <si>
    <t>2022 Cierre</t>
  </si>
  <si>
    <t>Art. 86</t>
  </si>
  <si>
    <t>Art. 87</t>
  </si>
  <si>
    <t>Descuentos de Votación</t>
  </si>
  <si>
    <t>Cooperativas</t>
  </si>
  <si>
    <t>Inversión</t>
  </si>
  <si>
    <t>Cumplimiento General %</t>
  </si>
  <si>
    <t>Cumplimiento  por Fuente%</t>
  </si>
  <si>
    <t>Creditos</t>
  </si>
  <si>
    <t>Contracreditos</t>
  </si>
  <si>
    <t>Total CDP</t>
  </si>
  <si>
    <t>Saldo CDP</t>
  </si>
  <si>
    <t>Ejecución %</t>
  </si>
  <si>
    <t>Total     Compromisos</t>
  </si>
  <si>
    <t>Saldo Por Comprometer</t>
  </si>
  <si>
    <t>PAC          Acumulado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</si>
  <si>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</si>
  <si>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</si>
  <si>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</si>
  <si>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</si>
  <si>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</si>
  <si>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</si>
  <si>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Excelencia Académica</t>
  </si>
  <si>
    <t>Compromiso Social</t>
  </si>
  <si>
    <t>Compromiso Ambiental</t>
  </si>
  <si>
    <t>Eficiencia y Transparencia Adtiva</t>
  </si>
  <si>
    <t>Ejecución % Por Fuentes</t>
  </si>
  <si>
    <t>Ejecución % General</t>
  </si>
  <si>
    <t>SISTEMA DE COMUNICACIÓN Y MEDIOS-PROPIOS</t>
  </si>
  <si>
    <t>EQUIPOS DE LAB. INFRAESTRUCTURA TECNOLOGICA INSTITUCIONAL-PROPIOS</t>
  </si>
  <si>
    <t>RECURSOS CREE-ADUECUACION CUARTO BIOSANITARIO (POSCOSECHA)</t>
  </si>
  <si>
    <t>RECURSOS CREE 2017-LAB. DE INVESTIGACION CIENCIAS SOCIALES</t>
  </si>
  <si>
    <t>RECURSOS CREE-DOTACION EDIFICIO DE AULAS</t>
  </si>
  <si>
    <t>RECURSOS CREE-PROGRAMA ESPECIAL DE BIENESTAR UNIVERSITARIO</t>
  </si>
  <si>
    <t xml:space="preserve"> ESTAMPILLA PRO UT-DOTACION EDIFICIO DE AULAS</t>
  </si>
  <si>
    <t>ESTAMPILLA PRO UT-2021</t>
  </si>
  <si>
    <t>PROUNAL-ESTIMULOS A LA FORMACIÓN (LINEAMIENTOS PEDAGÓGICOS)</t>
  </si>
  <si>
    <t xml:space="preserve">PROUNAL PRACTICAS ACADEMICAS </t>
  </si>
  <si>
    <t xml:space="preserve">PROUNAL-ACREDITACIÓN DE ALTA CALIDAD DE PROGRAMAS ACADÉMICOS </t>
  </si>
  <si>
    <t xml:space="preserve">PROUNAL-DOTACION EQUIPOS, MAT.BIBLIOGRAFICO Y BASES DE DATOS </t>
  </si>
  <si>
    <t xml:space="preserve">PROUNAL-MOVILIDAD ACADÉMICA E INVESTIGATIVA </t>
  </si>
  <si>
    <t xml:space="preserve">PROUNAL-INVERSIONES BIENESTAR </t>
  </si>
  <si>
    <t xml:space="preserve">PROUNAL-RESIDENCIAS MASCULINAS Y FEMENINAS </t>
  </si>
  <si>
    <t xml:space="preserve">PROUNAL-ACTIVIDADES Y DOTACION DEPORTIVAS </t>
  </si>
  <si>
    <t xml:space="preserve">PROUNAL-SEGURIDAD Y SALUD EN EL TRABAJO </t>
  </si>
  <si>
    <t xml:space="preserve">PROUNAL - REGIONALIZACION </t>
  </si>
  <si>
    <t xml:space="preserve">PROUNAL-CATEDRA AMBIENTAL </t>
  </si>
  <si>
    <t>PROUNAL-SISTEMA DE GESTIÓN INTEGRADO</t>
  </si>
  <si>
    <t>PROUNAL-ADQUISICIÓN DE EQUIPOS O DISPOSITIVOS TECNOLÓGICOS-</t>
  </si>
  <si>
    <t>PROUNAL-ACREDITACION DE ALTA CALIDAD</t>
  </si>
  <si>
    <t>PROUNAL-SEGURIDAD Y SALUD EN EL TRABAJO</t>
  </si>
  <si>
    <t>PROUNAL-REGIONALIZACION</t>
  </si>
  <si>
    <t>PROUNAL-UT SOLIDARIA</t>
  </si>
  <si>
    <t>PROUNAL-FORTALECIMIENTO VINCULOS CON GRADUADOS</t>
  </si>
  <si>
    <t>PROUNAL-MEJORAMIENTO Y ADECUACION SALAS DE ARTE</t>
  </si>
  <si>
    <t>PROUNAL-ADECUACION LAB.BIOPROCESOS MAESTRIA CIENCIA TEC.AGROP</t>
  </si>
  <si>
    <t>PROUNAL 2021-ESTIMULOS A LA FORMACIÓN EDUCATIVA</t>
  </si>
  <si>
    <t>PROUNAL 2021-INVERSIONES BIENESTAR</t>
  </si>
  <si>
    <t>PROUNAL 2021-BIENESTAR UNIVERSITARIO INTERPRETES</t>
  </si>
  <si>
    <t>PROUNAL 2021-APOYO ACTIVIDADES ESTUDIANTILES PREGRADO Y POSGRADO</t>
  </si>
  <si>
    <t>PROUNAL 2021-CATEDRA AMBIENTAL</t>
  </si>
  <si>
    <t>PROUNAL 2021-ADECUACIÓN PLANTA FÍSICA-</t>
  </si>
  <si>
    <t>PROUNAL 2022-RENDIMIENTOS FINANCIEROS -INFRAESTRUCTURA FISICA</t>
  </si>
  <si>
    <t xml:space="preserve"> INVERSION  2019 PFC-RESTAURANTE UNIVERSITARIO</t>
  </si>
  <si>
    <t>RENDIMIENTOS FINANCIEROS RECURSOS INVERSIÓN PFC 2019-INFRAESTRUCTURA</t>
  </si>
  <si>
    <t>INVERSION 2019-RENDIMIENTOS FINANCIEROS -INFRAESTRUCTURA FISICA</t>
  </si>
  <si>
    <t>INVERSION  2020 PFC-APOYO ACTIVIDADES ESTUDIANTILES PREGRADO-POSGRADO</t>
  </si>
  <si>
    <t>INVERSION  2020 PFC-PROGRAMA INTEGRAL DE ABORDAJE AL CONSUMO-PICA</t>
  </si>
  <si>
    <t>INVERSION  2020 PFC-FORMACION EDUCATIVA</t>
  </si>
  <si>
    <t>INVERSION  2020 PFC-INFRAESTRUCTURA FISICA Y TECNOLOGICA</t>
  </si>
  <si>
    <t>PFC 2020-2021-RENDIMIENTOS FINANCIEROS-INFRAESTRUCTURA</t>
  </si>
  <si>
    <t>PFC 2021-ESTIMULOS A LA FORMACIÓN DISCIPLINAR</t>
  </si>
  <si>
    <t>PFC 2021-PRUEBAS SABER PRO</t>
  </si>
  <si>
    <t>PFC 2021-RESTAURANTE UNIVERSITARIO</t>
  </si>
  <si>
    <t>PFC 2021-SECCION ASISTENCIAL</t>
  </si>
  <si>
    <t>PFC 2021-ACTUALIZACION ESTATUTO ESTUDIANTIL</t>
  </si>
  <si>
    <t>PFC 2021-ORQUESTA SINFONICA</t>
  </si>
  <si>
    <t>PFC 2021-REGIONALIZACION</t>
  </si>
  <si>
    <t>PFC 2021-UT SOLIDARIA</t>
  </si>
  <si>
    <t>PFC 2021-ADECUACIÓN PLANTA FÍSICA</t>
  </si>
  <si>
    <t>PFC 2021-EQUIPOS DE LAB. INFRAESTRUCTURA TECNOLOGICA INSTITUCIONA</t>
  </si>
  <si>
    <t xml:space="preserve">PFC - ESTIMULOS A LA FORMACIÓN DISCIPLINAR </t>
  </si>
  <si>
    <t xml:space="preserve">PFC - PRACTICAS ACADEMICAS </t>
  </si>
  <si>
    <t xml:space="preserve">PFC - PRUEBAS SABER PRO </t>
  </si>
  <si>
    <t xml:space="preserve">PFC-ACREDITACIÓN DE ALTA CALIDAD DE PROGRAMAS ACADÉMICOS </t>
  </si>
  <si>
    <t xml:space="preserve">PFC-MOVILIDAD ACADÉMICA E INVESTIGATIVA </t>
  </si>
  <si>
    <t xml:space="preserve">PFC-BIENESTA UNIVERSITARIO INTERPRETES </t>
  </si>
  <si>
    <t xml:space="preserve">PFC-ACTIVIDADES Y DOTACION DEPORTIVAS </t>
  </si>
  <si>
    <t xml:space="preserve">PFC- LIBRERIA UNIVERSITARIA </t>
  </si>
  <si>
    <t xml:space="preserve">PFC-SECCION ASISTENCIAL </t>
  </si>
  <si>
    <t xml:space="preserve">PFC-POLITICAS INSTITUCIONALES DE GENERO </t>
  </si>
  <si>
    <t xml:space="preserve">PFC-POLITICAS INSTITUCIONALES DE INCLUSION </t>
  </si>
  <si>
    <t xml:space="preserve">PFC-ACTUALIZACION ESTATUTO ESTUDIANTIL </t>
  </si>
  <si>
    <t xml:space="preserve">PFC-CENTRO CULTURAL </t>
  </si>
  <si>
    <t xml:space="preserve">PFC-REGIONALIZACION </t>
  </si>
  <si>
    <t xml:space="preserve">PFC-UT SOLIDARIA </t>
  </si>
  <si>
    <t xml:space="preserve"> PFC-CATEDRA AMBIENTAL </t>
  </si>
  <si>
    <t xml:space="preserve">PFC-ACOMPAÑAMIENTO A ACT.SOCIALES PARA GESTIÓN DE CONFLICTOS AMB. </t>
  </si>
  <si>
    <t xml:space="preserve">PFC-SISTEMA DE PLANIFICACIÓN INSTITUCIONAL </t>
  </si>
  <si>
    <t>PFC-ADECUACIÓN PLANTA FÍSICA</t>
  </si>
  <si>
    <t>PFC 2022-RENDIMIENTOS FINANCIEROS-INFRAESTRUCTURA FISICA</t>
  </si>
  <si>
    <t>RECURSOS DEL BALANCE PROYECTOS ESPECIALES FACULTADES</t>
  </si>
  <si>
    <t>RB FACULTAD DE EDUCACION</t>
  </si>
  <si>
    <t>RB IDEAD</t>
  </si>
  <si>
    <t>RB FACULTAD DE CIENCIAS BASICAS</t>
  </si>
  <si>
    <t>RB FACULTAD DE SALUD</t>
  </si>
  <si>
    <t>RB FACULTAD CIENCIAS DEL HABITAD</t>
  </si>
  <si>
    <t>RB FACULTAD DE MVZ</t>
  </si>
  <si>
    <t>RB FACULTAD DE CIENCIAS ECONOMICAS Y ADTIVAS</t>
  </si>
  <si>
    <t>RB FACULTAD DE CIENCIAS HUMANAS Y ARTES</t>
  </si>
  <si>
    <t>RB FACULTAD DE ING.FORESTAL</t>
  </si>
  <si>
    <t>RB FACULTAD DE ING.AGRONOMICA</t>
  </si>
  <si>
    <t>RECURSOS DEL BALANCE GRANJA ARMERO-CURDN</t>
  </si>
  <si>
    <t>RECURSOS DEL BALANCE CENTRO FORESTAL BAJO CALIMA</t>
  </si>
  <si>
    <t xml:space="preserve">PROUNAL 2022-ACREDITACIÓN DE ALTA CALIDAD DE PROGRAMAS ACADÉMICOS </t>
  </si>
  <si>
    <t>RECURSOS CREE-SISTEMA DE INFORMACION FINANCIERO</t>
  </si>
  <si>
    <t>RECURSOS DEL BALANCE INVESTIGACIONES</t>
  </si>
  <si>
    <t>PROYECTOS DE INVESTIGACION EJECUCIÓN, FOMENTO Y ADMINISTRACIÓN</t>
  </si>
  <si>
    <t>GRUPOS Y SEMILLEROS DE INVESTIGACION</t>
  </si>
  <si>
    <t>RECURSOS PARA EL FOMENTO A LA CALIDAD</t>
  </si>
  <si>
    <t>DOCTORADO EN CIENCIAS BIOLÓGICAS-40517</t>
  </si>
  <si>
    <t xml:space="preserve"> DOCTORADO EN CIENCIAS DE LA EDUCACIÓN - 20517</t>
  </si>
  <si>
    <t xml:space="preserve"> DOCTORADO EN CUENCAS HIDROGRÁFICAS - 50517</t>
  </si>
  <si>
    <t>DOCTORADO EN CIENCIAS AGRARIAS - 70517</t>
  </si>
  <si>
    <t>DOCTORADO EN CIENCIAS BIOMÉDICAS - 60517</t>
  </si>
  <si>
    <t>CORTOLIMA</t>
  </si>
  <si>
    <t>MINCIENCIAS</t>
  </si>
  <si>
    <t>OTROS FONDOS</t>
  </si>
  <si>
    <t>CONVENIO NÚMERO 095 DE 2022 - CVC-UNIVERSIDAD DEL TOLIMA</t>
  </si>
  <si>
    <t>CONVENIO PROYECTO MORINGA FACULTAD DE FORESTAL</t>
  </si>
  <si>
    <t>ACUERDO COOPERATIVO (AC) NO. 1742023 DEL DIECISÉIS (16) DE ENERO DE 2023- CONSULTORÍA PARA</t>
  </si>
  <si>
    <t>CONVENIO INTERADMINISTRATIVO NÚMERO 2241 DEL 31 DE AGOSTO DE 2021</t>
  </si>
  <si>
    <t xml:space="preserve"> CONVENIO INTERADMINISTRATIVO NO. 3075 DEL 26 DE SEPTIEMBRE DE 2022</t>
  </si>
  <si>
    <t>CONVENIO INTERADMINISTRATIVO NO. 346 DEL QUINCE (15) DE NOVIEMBRE DE 2022- ALCALDÍA MUNICI</t>
  </si>
  <si>
    <t>2124010110109</t>
  </si>
  <si>
    <t>140621-CONVENIO 1761 GOB-TOLIMA-SECRETARIA EDUC. Y CULTURA-UT</t>
  </si>
  <si>
    <t>2124010110110</t>
  </si>
  <si>
    <t>230621-CONVENIO INTERADMINISTRATIVO 006-2021 CRQ-UT</t>
  </si>
  <si>
    <t>2124010110111</t>
  </si>
  <si>
    <t>2124010110112</t>
  </si>
  <si>
    <t>2124010110113</t>
  </si>
  <si>
    <t>CONVENIO 095 / UT-CVC</t>
  </si>
  <si>
    <t>2124010110115</t>
  </si>
  <si>
    <t>CONVENIO INTERADMINISTRATIVO  3075</t>
  </si>
  <si>
    <t>EJE 1 EDUCACIÓN INTEGRAL PARA LA TRANSFORMACIÓN SOCIAL Y LA PAZ</t>
  </si>
  <si>
    <t>ESTRATEGIA FORTALECER LA PLANTA DOCENTE A TRAVÉS DE PLANES DE VINCULACIÓN Y FORMACIÓN PARA</t>
  </si>
  <si>
    <t>PROGRAMA VINCULACIÓN Y FORMACIÓN AVANZADA E INTEGRAL DEL DOCENTE</t>
  </si>
  <si>
    <t>FORTALECIMIENTO Y DESARROLLO DEL TALENTO HUMANO</t>
  </si>
  <si>
    <t xml:space="preserve"> FORTALECIMIENTO Y DESARROLLO DEL TALENTO HUMANO-PFC</t>
  </si>
  <si>
    <t>FORTALECIMIENTO Y DESARROLLO DEL TALENTO HUMANO-PROUNAL</t>
  </si>
  <si>
    <t>FORTALECIMIENTO Y DESARROLLO DEL TALENTO HUMANO-PROPIOS</t>
  </si>
  <si>
    <t>CUALIFICACION PROFESORAL-PFC</t>
  </si>
  <si>
    <t>CUALIFICACION PROFESORAL-PROUNAL</t>
  </si>
  <si>
    <t>CUALIFCACION PROFESORAL-PROPIOS</t>
  </si>
  <si>
    <t>CUALIFICACION PROFESORAL FORMACION EDUCATIVA</t>
  </si>
  <si>
    <t>CUALIFICACION PROFESORAL FORMACION EDUCATIVA-PFC</t>
  </si>
  <si>
    <t>CUALIFICACION PROFESORAL FORMACION EDUCATIVA-PROPIOS</t>
  </si>
  <si>
    <t>ESTRATEGIA FOMENTAR EL DESARROLLO DE LOS PROGRAMAS ACADÉMICOS EN LOS DIFERENTES NIVELES DE</t>
  </si>
  <si>
    <t xml:space="preserve">PROGRAMA CONSOLIDACIÓN DE LA APUESTA EDUCATIVA PAR LA GESTIÓN CURRICULAR EL DESARROLLO DE </t>
  </si>
  <si>
    <t>POLÍTICA DE INNOVACIÓN Y MODERNIZACIÓN CURRICULAR</t>
  </si>
  <si>
    <t>POLÍTICA DE INNOVACIÓN Y MODERNIZACIÓN CURRICULAR-PFC</t>
  </si>
  <si>
    <t>POLÍTICA DE INNOVACIÓN Y MODERNIZACIÓN CURRICULAR-PROPIOS</t>
  </si>
  <si>
    <t xml:space="preserve">IMPLEMEN. SEDE LOS OCOBOS UNIV. DEL TOLIMA PARA EL DESARROLLO DE LOS PROCESOS DE PROCESOS </t>
  </si>
  <si>
    <t>PROGRAMA ESTRUCTURACIÓN DE LAS TECNOLOGÍAS PARA LA EDUCACIÓN ORIENTADAS AL FORTALECIMIENTO</t>
  </si>
  <si>
    <t>APUESTA POR LAS TECNOLOGÍAS DE LA INFORMACIÓN Y COMUNICACIÓN</t>
  </si>
  <si>
    <t>APUESTA POR LAS TECNOLOGÍAS DE LA INFORMACIÓN Y COMUNICACIÓN-PFC</t>
  </si>
  <si>
    <t>APUESTA POR LAS TECNOLOGÍAS DE LA INFORMACIÓN Y COMUNICACIÓN-PROUNAL</t>
  </si>
  <si>
    <t>PROGRAMA CONSOLIDACIÓN DE LAS MODALIDADES PRESENCIAL, A DISTANCIA, VIRTUAL, DUAL U OTROS D</t>
  </si>
  <si>
    <t>GESTIÓN ACADÉMICO CURRICULAR</t>
  </si>
  <si>
    <t>GESTIÓN ACADÉMICO CURRICULAR-PFC</t>
  </si>
  <si>
    <t>ESTRATEGIA PROMOVER LA FORMACIÓN INTEGRAL DE LOS ESTUDIANTES Y GRADUADO CON BASE EN LINEAM</t>
  </si>
  <si>
    <t>PROGRAMA MEJORAMIENTO DEL DESEMPEÑO ACADÉMICO MEDIANTE LA INTERACCIÓN Y EL DESARROLLO DE C</t>
  </si>
  <si>
    <t>HACIA LA CALIDAD DE LA EDUCACIÓN SUPERIOR PRUEBAS SABER PRO</t>
  </si>
  <si>
    <t>HACIA LA CALIDAD DE LA EDUCACIÓN SUPERIOR PRUEBAS SABER PRO-PFC</t>
  </si>
  <si>
    <t>ASEGURAMIENTO INTEGRAL DE LA CALIDAD MEDIANTE PROCESOS CONTINUOS DE AUTOEVALUACIÓN AUTORRE</t>
  </si>
  <si>
    <t>ASEGURAMIENTO DE LA CALIDAD ACADÉMICA</t>
  </si>
  <si>
    <t>ASEGURAMIENTO DE LA CALIDAD ACADÉMICA-PROPIOS</t>
  </si>
  <si>
    <t>FORTALECIMIENTO VÍNCULO CON LOS GRADUADOS</t>
  </si>
  <si>
    <t>EJE 2 INVESTIGACIÓN INNOVACIÓN CREACIÓN ARTÍSTICA Y CULTURAL, CON ENFOQUE DIFERENCIAL</t>
  </si>
  <si>
    <t>ESTRATEGIA ESTABLECER EL ECOSISTEMA DE LA COMPETITIVIDAD E INNOVACIÓN REGIONAL CON ACTORES</t>
  </si>
  <si>
    <t>PROGRAMA GENERACIÓN DE UN SISTEMA DE REGIONALIZACIÓN QUE PERMITA CONTRIBUIR AL CRECIMIENTO</t>
  </si>
  <si>
    <t>SISTEMA DE REGIONALIZACIÓN</t>
  </si>
  <si>
    <t>SISTEMA DE REGIONALIZACIÓN-PFC</t>
  </si>
  <si>
    <t>TRANSFORMACIÓN REGIONAL A TRAVÉS DE LA EXTENSIÓN Y LA PROYECIÓN SOCIAL</t>
  </si>
  <si>
    <t>TRANSFORMACIÓN REGIONAL A TRAVÉS DE LA EXTENSIÓN Y LA PROYECIÓN SOCIAL-PFC</t>
  </si>
  <si>
    <t>EJE 3 AMBIENTALIZACIÓN INSTITUCIONAL Y TERRITORIAL</t>
  </si>
  <si>
    <t>ESTRATEGIA POTENCIALIZAR LA AMBIENTALIZACIÓN DE LA UNIVERSIDAD DEL TOLIMA</t>
  </si>
  <si>
    <t xml:space="preserve">PROGRAMA GENERACIÓN DE SINERGIAS CON EL SECTOR EXTERNO Y GRUPOS DE INTERÉS, SEGÚN EL ÁREA </t>
  </si>
  <si>
    <t>CÁTEDRA AMBIENTAL</t>
  </si>
  <si>
    <t>CÁTEDRA AMBIENTAL-PFC</t>
  </si>
  <si>
    <t>PROGRAMA LIDERAZGO EN LA FORMULACIÓN DE POLÍTICAS Y AGENDAS PÚBLICAS AMBIENTALES EN LOS DI</t>
  </si>
  <si>
    <t>POLÍTICA AMBIENTAL DIALÓGICA</t>
  </si>
  <si>
    <t>POLÍTICA AMBIENTAL DIALÓGICA-PFC</t>
  </si>
  <si>
    <t>POLÍTICA AMBIENTAL DIALÓGICA-PROUNAL</t>
  </si>
  <si>
    <t>POLÍTICA AMBIENTAL DIALÓGICA-PROPIOS</t>
  </si>
  <si>
    <t>EJE 4 BIENESTAR PARA EL DESARROLLO HUMANO INTEGRAL INCLUYENTE E INTERCULTURAL</t>
  </si>
  <si>
    <t xml:space="preserve">ESTRATEGIA PROMOCIONAR LA SALUD INTEGRAL Y AUTOCUIDADO GARANTIZANDO EL ACCESO DIFERENCIAL </t>
  </si>
  <si>
    <t>PROGRAMA VINCULACIÓN DE LOS ENTORNOS INSTITUCIONALES, EDUCATIVOS, SOCIALES, FAMILIARES, EN</t>
  </si>
  <si>
    <t>INVERSIONES BIENESTAR-PFC</t>
  </si>
  <si>
    <t>INVERSIONES BIENESTAR-PROUNAL</t>
  </si>
  <si>
    <t>INVERSIONES BIENESTAR-PROPIOS</t>
  </si>
  <si>
    <t>POLÍTICA DE BIENESTAR INTEGRAL</t>
  </si>
  <si>
    <t>POLÍTICA DE BIENESTAR INTEGRAL-PROPIOS</t>
  </si>
  <si>
    <t>APOYO ACTIVIDADES ESTUDIANTILES PREGRADO Y POSGRADO-PFC</t>
  </si>
  <si>
    <t>APOYO ACTIVIDADES ESTUDIANTILES PREGRADO Y POSGRADO-PROUNAL</t>
  </si>
  <si>
    <t>APOYO ACTIVIDADES ESTUDIANTILES PREGRADO Y POSGRADO-PROPIOS</t>
  </si>
  <si>
    <t>BECAS ESTUDIANTILES-PFC</t>
  </si>
  <si>
    <t>BECAS ESTUDIANTILES-PROPIOS</t>
  </si>
  <si>
    <t>ESTRATEGIA FOMENTAR LA EDUCACIÓN FÍSICA, RECREACIÓN Y DERPORTES CON EL DESARROLLO DE ACCIO</t>
  </si>
  <si>
    <t>PROGRAMA POTENCIALIZACIÓN DE LA PRÁCTICA DE LA ACTIVIDAD FÍSICA, EL DEPORTE Y EL USO RACIO</t>
  </si>
  <si>
    <t>ACTIVIDADES Y DOTACIONES DEPORTIVAS</t>
  </si>
  <si>
    <t>ACTIVIDADES Y DOTACIONES DEPORTIVAS-PFC</t>
  </si>
  <si>
    <t>ACTIVIDADES Y DOTACIONES DEPORTIVAS-PROUNAL</t>
  </si>
  <si>
    <t>ACTIVIDADES Y DOTACIONES DEPORTIVAS-PROPIOS</t>
  </si>
  <si>
    <t>ACTIVIDADES DE INTEGRACIÓN Y RECREACIÓN</t>
  </si>
  <si>
    <t>ACTIVIDADES DE INTEGRACIÓN Y RECREACIÓN-PFC</t>
  </si>
  <si>
    <t>ESTRATEGIA INPLEMENTAR EL MODELO DE BIENESTAR INSTITUCIONAL EN CONCORDANCIA CON LA ESTRATE</t>
  </si>
  <si>
    <t>PROGRAMA FORTALECIMIENTO DE LOS PROGRAMAS DE BIENESTAR EN LAS DIMENSIONES DEL DESARROLLO H</t>
  </si>
  <si>
    <t>POLÍTICA PARA LA PROMOCIÓN DE LA SALUD</t>
  </si>
  <si>
    <t>POLÍTICA PARA LA PROMOCIÓN DE LA SALUD-PROUNAL</t>
  </si>
  <si>
    <t>POLÍTICA PARA LA PROMOCIÓN DE LA SALUD-PROPIOS</t>
  </si>
  <si>
    <t>SEGURIDAD Y SALUD EN EL TRABAJO-PFC</t>
  </si>
  <si>
    <t>SEGURIDAD Y SALUD EN EL TRABAJO-PROUNAL</t>
  </si>
  <si>
    <t>SEGURIDAD Y SALUD EN EL TRABAJO-PROPIOS</t>
  </si>
  <si>
    <t>SECCIÓN ASISTENCIAL</t>
  </si>
  <si>
    <t>SECCIÓN ASISTENCIAL-PFC</t>
  </si>
  <si>
    <t>SECCIÓN ASISTENCIAL-PROPIOS</t>
  </si>
  <si>
    <t>ESTRATEGIA PROPICIAR ESPACIOS DE EXPRESIÓN, DINÁMICAS Y COLECTIVOS ARTÍSTICOS, CULTURALES,</t>
  </si>
  <si>
    <t>PROGRAMA MEJORAMIENTO DE LOS PROGRAMAS DE BIENESTAR EN LAS DIMENSIONES DE BIENESTAR EN LAS</t>
  </si>
  <si>
    <t>TALLERISTAS CENTRO CULTURAL-PFC</t>
  </si>
  <si>
    <t>TALLERISTAS CENTRO CULTURAL-PROUNAL</t>
  </si>
  <si>
    <t>INSTRUMENTISTAS ORQUESTA SINFÓNICA</t>
  </si>
  <si>
    <t>INSTRUMENTISTAS ORQUESTA SINFÓNICA-PFC</t>
  </si>
  <si>
    <t>CENTRO CULTURAL-PROUNAL</t>
  </si>
  <si>
    <t>CENTRO CULTURAL-PROPIOS</t>
  </si>
  <si>
    <t>ORQUESTA SINFÓNICA</t>
  </si>
  <si>
    <t>ORQUESTA SINFÓNICA-PFC</t>
  </si>
  <si>
    <t>ORQUESTA SINFÓNICA-PROUNAL</t>
  </si>
  <si>
    <t>ORQUESTA SINFÓNICA-PROPIOS</t>
  </si>
  <si>
    <t>BIENESTAR UNIVERSITARIO INTÉRPRETES</t>
  </si>
  <si>
    <t>BIENESTAR UNIVERSITARIO INTÉRPRETES-PFC</t>
  </si>
  <si>
    <t>BIENESTAR UNIVERSITARIO INTÉRPRETES-PROUNAL</t>
  </si>
  <si>
    <t>RESTAURANTE UNIVERSITARIO-PFC</t>
  </si>
  <si>
    <t>RESTAURANTE UNIVERSITARIO-PROUNAL</t>
  </si>
  <si>
    <t>RESTAURANTE UNIVERSITARIO-PROPIOS</t>
  </si>
  <si>
    <t>RESIDENCIAS MASCULINAS Y FEMENINAS-PROUNAL</t>
  </si>
  <si>
    <t>RESIDENCIAS MASCULINAS Y FEMENINAS-PROPIOS</t>
  </si>
  <si>
    <t>ASISTENCIA ADMINISTRATIVAS Y MONITORÍAS ACADÉMICAS</t>
  </si>
  <si>
    <t>ASISTENCIA ADMINISTRATIVAS Y MONITORÍAS ACADÉMICAS-PFC</t>
  </si>
  <si>
    <t>ASISTENCIA ADMINISTRATIVAS Y MONITORÍAS ACADÉMICAS-PROUNAL</t>
  </si>
  <si>
    <t>ASISTENCIA ADMINISTRATIVAS Y MONITORÍAS ACADÉMICAS-PROPIOS</t>
  </si>
  <si>
    <t>CURSOS NIVELATORIOS-PFC</t>
  </si>
  <si>
    <t>CURSOS NIVELATORIOS-PROUNAL</t>
  </si>
  <si>
    <t>CURSOS NIVELATORIOS-PROPIOS</t>
  </si>
  <si>
    <t>TIENDAS UNIVERSITARIAS</t>
  </si>
  <si>
    <t>TIENDAS UNIVERSITARIAS-PROUNAL</t>
  </si>
  <si>
    <t>ACTUALIZACIÓN ESTATUTO ESTUDIANTIL</t>
  </si>
  <si>
    <t>ACTUALIZACIÓN ESTATUTO ESTUDIANTIL-PFC</t>
  </si>
  <si>
    <t>ACTUALIZACIÓN ESTATUTO ESTUDIANTIL-PROUNAL</t>
  </si>
  <si>
    <t>ACTUALIZACIÓN ESTATUTO ESTUDIANTIL-PROPIOS</t>
  </si>
  <si>
    <t>POLÍTICAS INSTITUCIONALES DE GÉNERO</t>
  </si>
  <si>
    <t>POLÍTICAS INSTITUCIONALES DE GÉNERO-PFC</t>
  </si>
  <si>
    <t>POLÍTICAS INSTITUCIONALES DE GÉNERO-PROUNAL</t>
  </si>
  <si>
    <t>POLÍTICAS INSTITUCIONALES DE GÉNERO-PROPIOS</t>
  </si>
  <si>
    <t>POLÍTICAS INSTITUCIONALES DE INCLUSIÓN</t>
  </si>
  <si>
    <t>POLÍTICAS INSTITUCIONALES DE INCLUSIÓN-PFC</t>
  </si>
  <si>
    <t>POLÍTICAS INSTITUCIONALES DE INCLUSIÓN-PROUNAL</t>
  </si>
  <si>
    <t>POLÍTICAS INSTITUCIONALES DE INCLUSIÓN-PROPIOS</t>
  </si>
  <si>
    <t>POLÍTICA INSTITUCIONAL DE DERECHOS HUMANOS</t>
  </si>
  <si>
    <t>POLÍTICA INSTITUCIONAL DE DERECHOS HUMANOS-PFC</t>
  </si>
  <si>
    <t>POLÍTICA INSTITUCIONAL DE DERECHOS HUMANOS-PROUNAL</t>
  </si>
  <si>
    <t>POLÍTICA INSTITUCIONAL DE DERECHOS HUMANOS-PROPIOS</t>
  </si>
  <si>
    <t>EJE 5 INTERNACIONALIZACIÓN PARA EL DESARROLLO LOCAL EN EL ACONTECIMIENTO MUNDO</t>
  </si>
  <si>
    <t>ESTRATEGIA AMPLIAR LOS RECURSOS Y CAPACIDADES INERNAS A TRAVÉS DE ACTORES ESTRATÉGICOS INT</t>
  </si>
  <si>
    <t>PROGRAMA ESTABLECIMIENTO DE UNA AGENDA DE COOPERACIÓN INTERNACIONAL CON ORGANIZACIONES ACA</t>
  </si>
  <si>
    <t>MOVILIDAD ACADÉMICA E INVESTIGATIVA-PFC</t>
  </si>
  <si>
    <t>MOVILIDAD ACADÉMICA E INVESTIGATIVA-PROPIOS</t>
  </si>
  <si>
    <t xml:space="preserve"> EJE 6 DESARROLLO, GESTIÓN Y SOSTENIBILIDAD INSTITUCIONAL</t>
  </si>
  <si>
    <t>ESTRATEGIA FORTALECER LA AUTODETERMINACIÓN INSTITUCIONAL, COHESIONANDO LA AUTONOMÍA ORGANI</t>
  </si>
  <si>
    <t>SISTEMA DE INFORMACIÓN PARA LA EFICIENCIA ADMINISTRATIVA PLANIFICACIÓN</t>
  </si>
  <si>
    <t>SISTEMA DE INF. PARA LA EFICIENCIA ADIVA PLANIFICACIÓN-PFC</t>
  </si>
  <si>
    <t>SISTEMA DE INF. PARA LA EFICIENCIA ADIVA PLANIFICACIÓN-PORUNAL</t>
  </si>
  <si>
    <t>SISTEMA DE INFORMACIÓN PARA LA EFICIENCIA ADMINISTRATIVA COMUNICACIONES</t>
  </si>
  <si>
    <t>SISTEMA DE INF. PARA LA EFICIENCIA ADTIVA COMUNICACIONES-PFC</t>
  </si>
  <si>
    <t>SISTEMA DE INF. PARA LA EFICIENCIA ADTIVA COMUNICACIONES-PROUNAL</t>
  </si>
  <si>
    <t>SISTEMA DE INF. PARA LA EFICIENCIA ADTIVA COMUNIC.-PROPIOS</t>
  </si>
  <si>
    <t>SISTEMA DE INFORMACIÓN PARA LA EFICINEICA ADMINISTRATIVA MODELO INTEGRADO</t>
  </si>
  <si>
    <t>SISTEMA DE INF. PARA LA EFICINEICA ADTIVA MODELO INTEGRADO-PROUNAL</t>
  </si>
  <si>
    <t>ESTRATEGIA DESARROLLAR UN CAMPUS UNIVERSITARIO SOSTENIBLE, A TRAVÉS DE LA GESTIÓN INTEGRAL</t>
  </si>
  <si>
    <t xml:space="preserve">PROGRAMA ESTRUCTURACIÓN DEL PLAN DE DESARROLLO FÍSICO DE LA UNIVERSIDAD, PARA ATENDER LAS </t>
  </si>
  <si>
    <t>PROGRAMA TRANSFORMACIÓN DIGITAL CON ÉNFASIS DIFERENCIAL Y TERRITORIAL MEDIANTE ESTRATEGIAS</t>
  </si>
  <si>
    <t>EQUIPOS DE LAB INFRAESTRUCTURA TECNOLÓGICA INSTITUCIONAL</t>
  </si>
  <si>
    <t>EQUIPOS DE LAB INFRAESTRUCTURA TECNO. INSTITUCIONAL-PFC</t>
  </si>
  <si>
    <t>EQUIPOS DE LAB INFRAESTRUCTURA TECNO.INSTI.-PROPIOS</t>
  </si>
  <si>
    <t>PROGRAMA FOCALIZACIÓN DE LOS RESULTADOS DE INVESTIGACIÓN CREACIÓN QUE CONTRIBUYAN A LA TRA</t>
  </si>
  <si>
    <t>PRODUCCIÓN Y SOCIALIZACIÓN DEL CONOCIMIENTO</t>
  </si>
  <si>
    <t>PRODUCCIÓN Y SOCIALIZACIÓN DEL CONOCIMIENTO-PFC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</si>
  <si>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</si>
  <si>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</si>
  <si>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</si>
  <si>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</si>
  <si>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</si>
  <si>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</si>
  <si>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102501082</t>
  </si>
  <si>
    <t>0202020605</t>
  </si>
  <si>
    <t>020202060501</t>
  </si>
  <si>
    <t>020202070302</t>
  </si>
  <si>
    <t>0310</t>
  </si>
  <si>
    <t>031001</t>
  </si>
  <si>
    <t>FALLOS NACIONALES</t>
  </si>
  <si>
    <t>ESTIMULOS A LA FORMACIÓN EDUCATIVA PROUNAL</t>
  </si>
  <si>
    <t>ACREDITACIÓN DE ALTA CALIDAD DE PROGRAMAS ACADÉMICOS PROUNAL</t>
  </si>
  <si>
    <t>MOVILIDAD ACADÉMICA E INVESTIGATIVA PROUNAL</t>
  </si>
  <si>
    <t>RESIDENCIAS MASCULINAS Y FEMENINAS PFC</t>
  </si>
  <si>
    <t>ACTIVIDADES DE INTEGRACION Y RECREACION PROPIOS</t>
  </si>
  <si>
    <t>TIENDAS UNIVERSITARIOS PROPIOS</t>
  </si>
  <si>
    <t>CATEDRA AMBIENTAL PROUNAL</t>
  </si>
  <si>
    <t>CATEDRA AMBIENTAL PROPIOS</t>
  </si>
  <si>
    <t>POLITICA AMBIENTAL PFC</t>
  </si>
  <si>
    <t>CONVENIO DE COOPERACIÓN Nº 1050 DE 2022-CORTLIMA-UT</t>
  </si>
  <si>
    <t>0202010403</t>
  </si>
  <si>
    <t>020201040302</t>
  </si>
  <si>
    <t>0310010101</t>
  </si>
  <si>
    <t>SENTENCIAS</t>
  </si>
  <si>
    <t>CONVENIO ISAGEN NO. 33/1780 DE 2023</t>
  </si>
  <si>
    <t>CONTRATO DE RECUPERACIÓN CONTINGENTE NO. 80740-238-2022 SUSCRITO CON FIDUCIARIA LA PREVISO</t>
  </si>
  <si>
    <t>CONVENIO INTERADMINISTRATIVO NO. 0997 SUSCRITO CON LA GOBERNACIÓN DEL TOLIMA</t>
  </si>
  <si>
    <t>CONVENIO 030 SUSCRITO CON ARCÁNGELES FUNDACIÓN PARA LA REHABILITACIÓN INTEGRAL</t>
  </si>
  <si>
    <t>CONVENIO DE COOPERACIÓN INTERINSTITUCIONAL CELEBRADO CON LA CÁMARA DE COMERCIO DE IBAGUÉ</t>
  </si>
  <si>
    <t>CONVENIO DE COOPERACIÓN NO.  2193 DEL 30-11-2020- GOBERNACIÓN DEL TOLIMA</t>
  </si>
  <si>
    <t>CONVENIO INTERADMINISTRATIVO No. 1059 DEL VEINTIDOS (22) DE MARZO DE 2023</t>
  </si>
  <si>
    <t>ESTRATEGIA FORTALECER LA INVESTIGACIÓN MEDIANTE LA FORMACIÓN EN INNOVACIÓN Y CREACIÓN ARTÍ</t>
  </si>
  <si>
    <t>PROGRAMAS DE BIENESTAR SOCIAL (CONVENCIÓN COLECTIVA)-PROPIOS</t>
  </si>
  <si>
    <t>CDPMES</t>
  </si>
  <si>
    <t>ASEGURAMIENTO DE LA CALIDAD ACADÉMICA-PFC</t>
  </si>
  <si>
    <t>2124010110118</t>
  </si>
  <si>
    <t>2124010110119</t>
  </si>
  <si>
    <t>2124010110120</t>
  </si>
  <si>
    <t>2124010110121</t>
  </si>
  <si>
    <t>2124010110122</t>
  </si>
  <si>
    <t>2124010110125</t>
  </si>
  <si>
    <t>2124010110129</t>
  </si>
  <si>
    <t>ASEGURAMIENTO DE LA CALIDAD ACADEMICAS-PFC</t>
  </si>
  <si>
    <t>PROGRAMAS DE BIENESTAR SOCIAL (CONVENCIÓN COLECTIVA)</t>
  </si>
  <si>
    <t>REGIONALIZACION PROUNAL</t>
  </si>
  <si>
    <t xml:space="preserve">INDICADORES DE GESTIÓN </t>
  </si>
  <si>
    <t>FUENTE DE FINANCIAMIENTO</t>
  </si>
  <si>
    <t>PPTO DEFINITIVO</t>
  </si>
  <si>
    <t>EJECUCIÓN</t>
  </si>
  <si>
    <t>% EJECUIÓN</t>
  </si>
  <si>
    <t>'OTROS SERVICIOS DE PROTECCIÓN DEL MEDIO AMBIENTE N.C.P</t>
  </si>
  <si>
    <t>RESUMEN EJECUCION PRESUPUESTAL DE INGRESOS A  JUNIO  2023</t>
  </si>
  <si>
    <t>Ejecución Presupuestal Junio de  2023</t>
  </si>
  <si>
    <t>CODPPTO</t>
  </si>
  <si>
    <t>APROBADO</t>
  </si>
  <si>
    <t>CCREDITOS</t>
  </si>
  <si>
    <t>CDPACUM</t>
  </si>
  <si>
    <t>SALDOXDISP</t>
  </si>
  <si>
    <t>RPMES</t>
  </si>
  <si>
    <t>RPACUM</t>
  </si>
  <si>
    <t>SALDOXCOMP</t>
  </si>
  <si>
    <t>OBLIGANT</t>
  </si>
  <si>
    <t>OBLIGMES</t>
  </si>
  <si>
    <t>OBLIGACUM</t>
  </si>
  <si>
    <t>PRESUPUESTO DE  GASTOS E INVERSIÓN</t>
  </si>
  <si>
    <t>DOTACION EQUIPOS, MAT.BIBLIOGRAFICO Y BASES DE DATOS PROPIOS</t>
  </si>
  <si>
    <t>AMPLIACIÓN E LA OFERTA DE PROGRAMAS DE POSGRADOS PROUNAL</t>
  </si>
  <si>
    <t>AMPLIACIÓN E LA OFERTA DE PROGRAMAS DE POSGRADOS PROPIOS</t>
  </si>
  <si>
    <t>UT SOLIDARIA PROUNAL</t>
  </si>
  <si>
    <t>CONVENIO INTERADMINISTRATIVO NO. 1836 DEL 25 DE MAYO DE 2023</t>
  </si>
  <si>
    <t>CONVENIO INTERADMINISTRATIVO NO. 0531 DEL 26 DE MAYO DE 2023.</t>
  </si>
  <si>
    <t>CONVENIO INTERADMINISTRATIVO NO. 1851 DEL 09 DE JUNIO DE  2023</t>
  </si>
  <si>
    <t>CONVENIO DE COOPERACIÓN NO. 0614 DEL VEINTISIETE (27) DE JUNIO DE 2023- CORTOLIMA</t>
  </si>
  <si>
    <t>CONVENIO INTERADMINISTRATIVO  NO. 310 DEL 28 DE JUNIO 2023</t>
  </si>
  <si>
    <t>CONVENIO 1360 DE 2021</t>
  </si>
  <si>
    <t>CONVENIO 1684 DE 2023 SUSCRITO CON LA GOBERNACIÓN DEL TOLIMA</t>
  </si>
  <si>
    <t>CONTRATO DE FINANCIAMIENTO RECUPERACIÓN CONTINGENTE NO.112721-094-2023</t>
  </si>
  <si>
    <t>TALLERISTAS CENTRO CULTURAL-PROPIOS</t>
  </si>
  <si>
    <t>INSTRUMENTISTAS ORQUESTA SINFÓNICA-PROPIOS</t>
  </si>
  <si>
    <t>EJECUCIÓN PRESUPUESTAL DE GASTOS DE JULIO DE 2023</t>
  </si>
  <si>
    <t>2124010110130</t>
  </si>
  <si>
    <t>250621-CONVENIO INTERADMINISTRATIVO 0851- CORTOLIMA-UT</t>
  </si>
  <si>
    <t>2124010110131</t>
  </si>
  <si>
    <t>2124010110132</t>
  </si>
  <si>
    <t>2124010110133</t>
  </si>
  <si>
    <t>2124010110134</t>
  </si>
  <si>
    <t>CONVENIO DE COOPERACIÓN NO. 0614 DEL VEINTISIETE (27) DE JUNIO DE 2023- CORTOLIM</t>
  </si>
  <si>
    <t>2124010110135</t>
  </si>
  <si>
    <t>2124010110136</t>
  </si>
  <si>
    <t>2124010110137</t>
  </si>
  <si>
    <t>2124010110138</t>
  </si>
  <si>
    <t>EJECUCIÓN PRESUPUESTAL DE INGRESOS DE JULIO DE 2023</t>
  </si>
  <si>
    <t>Ejecución Presupuestal Julio  de  2023</t>
  </si>
  <si>
    <t>RESUMEN EJECUCION PRESUPUESTAL DE GASTOS MES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</si>
</sst>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[Red]\-#,##0.00\ "/>
    <numFmt numFmtId="168" formatCode="000000000000"/>
    <numFmt numFmtId="169" formatCode="_(&quot;$&quot;\ * #,##0_);_(&quot;$&quot;\ * \(#,##0\);_(&quot;$&quot;\ * &quot;-&quot;_);_(@_)"/>
    <numFmt numFmtId="170" formatCode="_-&quot;$&quot;\ * #,##0_-;\-&quot;$&quot;\ * #,##0_-;_-&quot;$&quot;\ * &quot;-&quot;??_-;_-@_-"/>
    <numFmt numFmtId="171" formatCode="&quot;$&quot;#,###,,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5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2">
    <xf numFmtId="0" fontId="0" fillId="0" borderId="0" xfId="0"/>
    <xf numFmtId="0" fontId="0" fillId="0" borderId="1" xfId="0" applyFill="1" applyBorder="1"/>
    <xf numFmtId="166" fontId="0" fillId="0" borderId="0" xfId="1" applyFont="1"/>
    <xf numFmtId="1" fontId="0" fillId="0" borderId="0" xfId="0" applyNumberFormat="1" applyAlignment="1">
      <alignment horizontal="left"/>
    </xf>
    <xf numFmtId="0" fontId="2" fillId="0" borderId="0" xfId="0" applyFont="1"/>
    <xf numFmtId="0" fontId="2" fillId="3" borderId="1" xfId="0" applyFont="1" applyFill="1" applyBorder="1"/>
    <xf numFmtId="166" fontId="2" fillId="3" borderId="1" xfId="1" applyFont="1" applyFill="1" applyBorder="1"/>
    <xf numFmtId="0" fontId="0" fillId="5" borderId="1" xfId="0" applyFill="1" applyBorder="1"/>
    <xf numFmtId="166" fontId="0" fillId="5" borderId="1" xfId="1" applyFont="1" applyFill="1" applyBorder="1"/>
    <xf numFmtId="0" fontId="2" fillId="5" borderId="1" xfId="0" applyFont="1" applyFill="1" applyBorder="1"/>
    <xf numFmtId="166" fontId="2" fillId="5" borderId="1" xfId="1" applyFont="1" applyFill="1" applyBorder="1"/>
    <xf numFmtId="1" fontId="2" fillId="3" borderId="1" xfId="0" quotePrefix="1" applyNumberFormat="1" applyFont="1" applyFill="1" applyBorder="1" applyAlignment="1">
      <alignment horizontal="left"/>
    </xf>
    <xf numFmtId="1" fontId="0" fillId="5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5" borderId="1" xfId="0" quotePrefix="1" applyNumberFormat="1" applyFont="1" applyFill="1" applyBorder="1" applyAlignment="1">
      <alignment horizontal="left"/>
    </xf>
    <xf numFmtId="0" fontId="0" fillId="0" borderId="0" xfId="0"/>
    <xf numFmtId="0" fontId="0" fillId="0" borderId="1" xfId="0" applyFill="1" applyBorder="1"/>
    <xf numFmtId="0" fontId="2" fillId="0" borderId="0" xfId="0" applyFont="1" applyAlignment="1">
      <alignment horizontal="center" wrapText="1"/>
    </xf>
    <xf numFmtId="1" fontId="2" fillId="3" borderId="3" xfId="0" quotePrefix="1" applyNumberFormat="1" applyFont="1" applyFill="1" applyBorder="1" applyAlignment="1">
      <alignment horizontal="left"/>
    </xf>
    <xf numFmtId="0" fontId="2" fillId="3" borderId="3" xfId="0" applyFont="1" applyFill="1" applyBorder="1"/>
    <xf numFmtId="166" fontId="2" fillId="3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6" fontId="2" fillId="4" borderId="2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166" fontId="0" fillId="0" borderId="1" xfId="1" applyFont="1" applyFill="1" applyBorder="1"/>
    <xf numFmtId="0" fontId="7" fillId="6" borderId="2" xfId="3" applyFont="1" applyFill="1" applyBorder="1" applyAlignment="1">
      <alignment horizontal="left"/>
    </xf>
    <xf numFmtId="166" fontId="7" fillId="6" borderId="2" xfId="1" applyFont="1" applyFill="1" applyBorder="1" applyAlignment="1">
      <alignment horizontal="right"/>
    </xf>
    <xf numFmtId="167" fontId="7" fillId="6" borderId="2" xfId="1" applyNumberFormat="1" applyFont="1" applyFill="1" applyBorder="1" applyAlignment="1">
      <alignment horizontal="right"/>
    </xf>
    <xf numFmtId="164" fontId="7" fillId="6" borderId="2" xfId="4" applyFont="1" applyFill="1" applyBorder="1" applyAlignment="1">
      <alignment horizontal="right"/>
    </xf>
    <xf numFmtId="167" fontId="7" fillId="6" borderId="2" xfId="4" applyNumberFormat="1" applyFont="1" applyFill="1" applyBorder="1" applyAlignment="1">
      <alignment horizontal="right"/>
    </xf>
    <xf numFmtId="0" fontId="7" fillId="7" borderId="2" xfId="3" applyFont="1" applyFill="1" applyBorder="1" applyAlignment="1">
      <alignment horizontal="left"/>
    </xf>
    <xf numFmtId="164" fontId="7" fillId="7" borderId="2" xfId="4" applyFont="1" applyFill="1" applyBorder="1" applyAlignment="1">
      <alignment horizontal="right"/>
    </xf>
    <xf numFmtId="166" fontId="7" fillId="7" borderId="2" xfId="1" applyFont="1" applyFill="1" applyBorder="1" applyAlignment="1">
      <alignment horizontal="right"/>
    </xf>
    <xf numFmtId="167" fontId="7" fillId="7" borderId="2" xfId="4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vertical="center" wrapText="1"/>
    </xf>
    <xf numFmtId="164" fontId="8" fillId="0" borderId="2" xfId="4" applyFont="1" applyFill="1" applyBorder="1" applyAlignment="1">
      <alignment horizontal="right"/>
    </xf>
    <xf numFmtId="0" fontId="8" fillId="8" borderId="1" xfId="3" applyFont="1" applyFill="1" applyBorder="1" applyAlignment="1">
      <alignment horizontal="left" vertical="center" wrapText="1"/>
    </xf>
    <xf numFmtId="164" fontId="8" fillId="8" borderId="2" xfId="4" applyFont="1" applyFill="1" applyBorder="1" applyAlignment="1">
      <alignment horizontal="right"/>
    </xf>
    <xf numFmtId="0" fontId="8" fillId="0" borderId="1" xfId="5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66" fontId="7" fillId="7" borderId="2" xfId="1" applyFon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10" borderId="1" xfId="0" applyNumberFormat="1" applyFill="1" applyBorder="1" applyAlignment="1">
      <alignment horizontal="left"/>
    </xf>
    <xf numFmtId="1" fontId="0" fillId="11" borderId="1" xfId="0" applyNumberFormat="1" applyFill="1" applyBorder="1" applyAlignment="1">
      <alignment horizontal="left"/>
    </xf>
    <xf numFmtId="1" fontId="0" fillId="12" borderId="1" xfId="0" applyNumberFormat="1" applyFill="1" applyBorder="1" applyAlignment="1">
      <alignment horizontal="left"/>
    </xf>
    <xf numFmtId="0" fontId="3" fillId="0" borderId="0" xfId="0" applyFont="1"/>
    <xf numFmtId="0" fontId="9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166" fontId="9" fillId="13" borderId="4" xfId="1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/>
    </xf>
    <xf numFmtId="1" fontId="11" fillId="14" borderId="5" xfId="0" applyNumberFormat="1" applyFont="1" applyFill="1" applyBorder="1" applyAlignment="1">
      <alignment horizontal="left"/>
    </xf>
    <xf numFmtId="0" fontId="11" fillId="14" borderId="5" xfId="0" applyFont="1" applyFill="1" applyBorder="1" applyAlignment="1">
      <alignment horizontal="left"/>
    </xf>
    <xf numFmtId="166" fontId="11" fillId="14" borderId="5" xfId="1" applyFont="1" applyFill="1" applyBorder="1" applyAlignment="1">
      <alignment horizontal="right"/>
    </xf>
    <xf numFmtId="166" fontId="11" fillId="14" borderId="6" xfId="1" applyFont="1" applyFill="1" applyBorder="1" applyAlignment="1">
      <alignment horizontal="right"/>
    </xf>
    <xf numFmtId="0" fontId="11" fillId="14" borderId="6" xfId="0" applyFont="1" applyFill="1" applyBorder="1" applyAlignment="1">
      <alignment horizontal="center"/>
    </xf>
    <xf numFmtId="1" fontId="11" fillId="14" borderId="6" xfId="0" applyNumberFormat="1" applyFont="1" applyFill="1" applyBorder="1" applyAlignment="1">
      <alignment horizontal="left"/>
    </xf>
    <xf numFmtId="0" fontId="11" fillId="14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6" fontId="12" fillId="0" borderId="6" xfId="1" applyFont="1" applyBorder="1" applyAlignment="1">
      <alignment horizontal="right"/>
    </xf>
    <xf numFmtId="4" fontId="10" fillId="0" borderId="0" xfId="0" applyNumberFormat="1" applyFont="1" applyAlignment="1"/>
    <xf numFmtId="168" fontId="12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14" borderId="6" xfId="0" applyFont="1" applyFill="1" applyBorder="1" applyAlignment="1">
      <alignment horizontal="left"/>
    </xf>
    <xf numFmtId="1" fontId="12" fillId="9" borderId="6" xfId="0" applyNumberFormat="1" applyFont="1" applyFill="1" applyBorder="1" applyAlignment="1">
      <alignment horizontal="left"/>
    </xf>
    <xf numFmtId="1" fontId="12" fillId="11" borderId="6" xfId="0" applyNumberFormat="1" applyFont="1" applyFill="1" applyBorder="1" applyAlignment="1">
      <alignment horizontal="left"/>
    </xf>
    <xf numFmtId="1" fontId="12" fillId="15" borderId="6" xfId="0" applyNumberFormat="1" applyFont="1" applyFill="1" applyBorder="1" applyAlignment="1">
      <alignment horizontal="left"/>
    </xf>
    <xf numFmtId="166" fontId="0" fillId="0" borderId="0" xfId="7" applyFo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2" fillId="7" borderId="2" xfId="9" quotePrefix="1" applyFont="1" applyFill="1" applyBorder="1" applyAlignment="1">
      <alignment horizontal="left"/>
    </xf>
    <xf numFmtId="9" fontId="2" fillId="7" borderId="2" xfId="6" applyFont="1" applyFill="1" applyBorder="1" applyAlignment="1">
      <alignment horizontal="center"/>
    </xf>
    <xf numFmtId="166" fontId="0" fillId="0" borderId="0" xfId="0" applyNumberFormat="1" applyBorder="1"/>
    <xf numFmtId="0" fontId="2" fillId="6" borderId="2" xfId="9" quotePrefix="1" applyFont="1" applyFill="1" applyBorder="1" applyAlignment="1">
      <alignment horizontal="left"/>
    </xf>
    <xf numFmtId="0" fontId="2" fillId="6" borderId="2" xfId="9" quotePrefix="1" applyFont="1" applyFill="1" applyBorder="1"/>
    <xf numFmtId="166" fontId="2" fillId="6" borderId="2" xfId="10" applyFont="1" applyFill="1" applyBorder="1"/>
    <xf numFmtId="9" fontId="2" fillId="6" borderId="2" xfId="6" applyFont="1" applyFill="1" applyBorder="1" applyAlignment="1">
      <alignment horizontal="center"/>
    </xf>
    <xf numFmtId="166" fontId="0" fillId="0" borderId="0" xfId="0" applyNumberFormat="1"/>
    <xf numFmtId="0" fontId="2" fillId="0" borderId="0" xfId="0" applyFont="1" applyBorder="1"/>
    <xf numFmtId="0" fontId="2" fillId="8" borderId="2" xfId="9" quotePrefix="1" applyFont="1" applyFill="1" applyBorder="1"/>
    <xf numFmtId="9" fontId="2" fillId="8" borderId="2" xfId="6" applyFont="1" applyFill="1" applyBorder="1" applyAlignment="1">
      <alignment horizontal="center"/>
    </xf>
    <xf numFmtId="0" fontId="2" fillId="0" borderId="2" xfId="9" quotePrefix="1" applyFont="1" applyFill="1" applyBorder="1"/>
    <xf numFmtId="9" fontId="1" fillId="0" borderId="2" xfId="6" applyFont="1" applyFill="1" applyBorder="1" applyAlignment="1">
      <alignment horizontal="center"/>
    </xf>
    <xf numFmtId="0" fontId="0" fillId="0" borderId="0" xfId="0" applyFont="1" applyBorder="1"/>
    <xf numFmtId="0" fontId="1" fillId="0" borderId="2" xfId="9" quotePrefix="1" applyFont="1" applyFill="1" applyBorder="1"/>
    <xf numFmtId="166" fontId="0" fillId="0" borderId="0" xfId="0" applyNumberFormat="1" applyFont="1"/>
    <xf numFmtId="0" fontId="0" fillId="0" borderId="0" xfId="0" applyFont="1"/>
    <xf numFmtId="0" fontId="0" fillId="0" borderId="2" xfId="9" quotePrefix="1" applyFont="1" applyFill="1" applyBorder="1"/>
    <xf numFmtId="0" fontId="14" fillId="0" borderId="0" xfId="0" applyFont="1" applyBorder="1" applyAlignment="1">
      <alignment horizontal="center" vertical="top" wrapText="1"/>
    </xf>
    <xf numFmtId="0" fontId="1" fillId="0" borderId="2" xfId="9" quotePrefix="1" applyFill="1" applyBorder="1"/>
    <xf numFmtId="9" fontId="1" fillId="16" borderId="2" xfId="6" applyFont="1" applyFill="1" applyBorder="1" applyAlignment="1">
      <alignment horizontal="center" vertical="center"/>
    </xf>
    <xf numFmtId="9" fontId="1" fillId="16" borderId="2" xfId="6" applyFont="1" applyFill="1" applyBorder="1" applyAlignment="1">
      <alignment horizontal="center"/>
    </xf>
    <xf numFmtId="9" fontId="2" fillId="16" borderId="2" xfId="6" applyFont="1" applyFill="1" applyBorder="1" applyAlignment="1">
      <alignment horizontal="center"/>
    </xf>
    <xf numFmtId="0" fontId="2" fillId="8" borderId="2" xfId="9" quotePrefix="1" applyFont="1" applyFill="1" applyBorder="1" applyAlignment="1">
      <alignment horizontal="left"/>
    </xf>
    <xf numFmtId="166" fontId="2" fillId="7" borderId="2" xfId="1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" fontId="0" fillId="0" borderId="2" xfId="0" applyNumberFormat="1" applyFont="1" applyBorder="1" applyAlignment="1">
      <alignment horizontal="left"/>
    </xf>
    <xf numFmtId="0" fontId="0" fillId="0" borderId="0" xfId="0" applyFill="1" applyBorder="1"/>
    <xf numFmtId="9" fontId="1" fillId="8" borderId="2" xfId="6" applyFont="1" applyFill="1" applyBorder="1" applyAlignment="1">
      <alignment horizontal="center" vertical="center"/>
    </xf>
    <xf numFmtId="0" fontId="0" fillId="0" borderId="2" xfId="0" applyBorder="1"/>
    <xf numFmtId="0" fontId="1" fillId="16" borderId="2" xfId="9" quotePrefix="1" applyFill="1" applyBorder="1"/>
    <xf numFmtId="0" fontId="1" fillId="16" borderId="2" xfId="9" quotePrefix="1" applyFont="1" applyFill="1" applyBorder="1"/>
    <xf numFmtId="0" fontId="0" fillId="16" borderId="0" xfId="0" applyFill="1" applyBorder="1"/>
    <xf numFmtId="0" fontId="11" fillId="8" borderId="2" xfId="9" quotePrefix="1" applyFont="1" applyFill="1" applyBorder="1"/>
    <xf numFmtId="9" fontId="11" fillId="8" borderId="2" xfId="6" applyFont="1" applyFill="1" applyBorder="1" applyAlignment="1">
      <alignment horizontal="center"/>
    </xf>
    <xf numFmtId="0" fontId="0" fillId="16" borderId="2" xfId="9" quotePrefix="1" applyFont="1" applyFill="1" applyBorder="1"/>
    <xf numFmtId="0" fontId="1" fillId="0" borderId="2" xfId="9" quotePrefix="1" applyFill="1" applyBorder="1" applyAlignment="1">
      <alignment horizontal="left"/>
    </xf>
    <xf numFmtId="9" fontId="2" fillId="0" borderId="2" xfId="6" applyFont="1" applyFill="1" applyBorder="1" applyAlignment="1">
      <alignment horizontal="center"/>
    </xf>
    <xf numFmtId="0" fontId="0" fillId="16" borderId="1" xfId="0" quotePrefix="1" applyFont="1" applyFill="1" applyBorder="1"/>
    <xf numFmtId="0" fontId="2" fillId="16" borderId="2" xfId="9" quotePrefix="1" applyFont="1" applyFill="1" applyBorder="1" applyAlignment="1">
      <alignment horizontal="left"/>
    </xf>
    <xf numFmtId="0" fontId="0" fillId="16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0" fontId="0" fillId="16" borderId="0" xfId="0" applyFill="1"/>
    <xf numFmtId="0" fontId="0" fillId="0" borderId="0" xfId="0" applyFill="1"/>
    <xf numFmtId="166" fontId="2" fillId="8" borderId="2" xfId="1" applyFont="1" applyFill="1" applyBorder="1"/>
    <xf numFmtId="166" fontId="2" fillId="0" borderId="2" xfId="1" applyFont="1" applyFill="1" applyBorder="1"/>
    <xf numFmtId="166" fontId="1" fillId="0" borderId="2" xfId="1" applyFont="1" applyFill="1" applyBorder="1"/>
    <xf numFmtId="166" fontId="1" fillId="16" borderId="2" xfId="1" applyFont="1" applyFill="1" applyBorder="1"/>
    <xf numFmtId="166" fontId="1" fillId="0" borderId="10" xfId="1" applyFont="1" applyFill="1" applyBorder="1"/>
    <xf numFmtId="166" fontId="1" fillId="16" borderId="2" xfId="1" applyFont="1" applyFill="1" applyBorder="1" applyAlignment="1">
      <alignment vertical="center"/>
    </xf>
    <xf numFmtId="166" fontId="2" fillId="16" borderId="2" xfId="1" applyFont="1" applyFill="1" applyBorder="1"/>
    <xf numFmtId="166" fontId="0" fillId="0" borderId="2" xfId="1" applyFont="1" applyBorder="1" applyAlignment="1">
      <alignment horizontal="left"/>
    </xf>
    <xf numFmtId="166" fontId="1" fillId="8" borderId="2" xfId="1" applyFont="1" applyFill="1" applyBorder="1"/>
    <xf numFmtId="166" fontId="0" fillId="0" borderId="2" xfId="1" applyFont="1" applyBorder="1"/>
    <xf numFmtId="166" fontId="0" fillId="16" borderId="2" xfId="1" applyFont="1" applyFill="1" applyBorder="1"/>
    <xf numFmtId="166" fontId="0" fillId="0" borderId="11" xfId="1" applyFont="1" applyFill="1" applyBorder="1"/>
    <xf numFmtId="166" fontId="0" fillId="0" borderId="2" xfId="1" applyFont="1" applyFill="1" applyBorder="1"/>
    <xf numFmtId="166" fontId="11" fillId="8" borderId="2" xfId="1" applyFont="1" applyFill="1" applyBorder="1"/>
    <xf numFmtId="166" fontId="2" fillId="8" borderId="2" xfId="1" applyFont="1" applyFill="1" applyBorder="1" applyAlignment="1">
      <alignment horizontal="left"/>
    </xf>
    <xf numFmtId="166" fontId="2" fillId="16" borderId="2" xfId="1" applyFont="1" applyFill="1" applyBorder="1" applyAlignment="1">
      <alignment horizontal="left"/>
    </xf>
    <xf numFmtId="166" fontId="2" fillId="0" borderId="2" xfId="1" applyFont="1" applyFill="1" applyBorder="1" applyAlignment="1">
      <alignment horizontal="left"/>
    </xf>
    <xf numFmtId="0" fontId="2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3" borderId="2" xfId="9" quotePrefix="1" applyFont="1" applyFill="1" applyBorder="1" applyAlignment="1">
      <alignment horizontal="left"/>
    </xf>
    <xf numFmtId="0" fontId="2" fillId="3" borderId="2" xfId="9" quotePrefix="1" applyFont="1" applyFill="1" applyBorder="1"/>
    <xf numFmtId="166" fontId="2" fillId="3" borderId="2" xfId="1" applyFont="1" applyFill="1" applyBorder="1"/>
    <xf numFmtId="9" fontId="2" fillId="3" borderId="2" xfId="6" applyFont="1" applyFill="1" applyBorder="1" applyAlignment="1">
      <alignment horizontal="center"/>
    </xf>
    <xf numFmtId="166" fontId="2" fillId="3" borderId="2" xfId="1" applyFont="1" applyFill="1" applyBorder="1" applyAlignment="1">
      <alignment horizontal="left"/>
    </xf>
    <xf numFmtId="9" fontId="2" fillId="3" borderId="2" xfId="6" applyFont="1" applyFill="1" applyBorder="1" applyAlignment="1">
      <alignment horizontal="left"/>
    </xf>
    <xf numFmtId="9" fontId="1" fillId="3" borderId="2" xfId="6" applyFont="1" applyFill="1" applyBorder="1" applyAlignment="1">
      <alignment horizontal="center" vertical="center"/>
    </xf>
    <xf numFmtId="0" fontId="0" fillId="0" borderId="0" xfId="0" applyNumberFormat="1"/>
    <xf numFmtId="0" fontId="1" fillId="3" borderId="2" xfId="9" quotePrefix="1" applyFill="1" applyBorder="1"/>
    <xf numFmtId="166" fontId="1" fillId="3" borderId="2" xfId="1" applyFont="1" applyFill="1" applyBorder="1"/>
    <xf numFmtId="9" fontId="1" fillId="3" borderId="2" xfId="6" applyFont="1" applyFill="1" applyBorder="1" applyAlignment="1">
      <alignment horizontal="center"/>
    </xf>
    <xf numFmtId="9" fontId="2" fillId="3" borderId="2" xfId="6" applyFont="1" applyFill="1" applyBorder="1" applyAlignment="1">
      <alignment horizontal="center" vertical="center"/>
    </xf>
    <xf numFmtId="166" fontId="1" fillId="3" borderId="2" xfId="1" applyFont="1" applyFill="1" applyBorder="1" applyAlignment="1">
      <alignment vertical="center"/>
    </xf>
    <xf numFmtId="0" fontId="2" fillId="3" borderId="1" xfId="0" quotePrefix="1" applyFont="1" applyFill="1" applyBorder="1"/>
    <xf numFmtId="166" fontId="2" fillId="3" borderId="2" xfId="1" applyFont="1" applyFill="1" applyBorder="1" applyAlignment="1">
      <alignment vertical="center"/>
    </xf>
    <xf numFmtId="166" fontId="1" fillId="3" borderId="2" xfId="1" applyFont="1" applyFill="1" applyBorder="1" applyAlignment="1">
      <alignment horizontal="left"/>
    </xf>
    <xf numFmtId="0" fontId="12" fillId="14" borderId="5" xfId="0" applyFont="1" applyFill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66" fontId="12" fillId="0" borderId="5" xfId="1" applyFont="1" applyBorder="1" applyAlignment="1">
      <alignment horizontal="right"/>
    </xf>
    <xf numFmtId="0" fontId="0" fillId="16" borderId="0" xfId="0" quotePrefix="1" applyFont="1" applyFill="1" applyBorder="1"/>
    <xf numFmtId="0" fontId="2" fillId="16" borderId="0" xfId="9" quotePrefix="1" applyFont="1" applyFill="1" applyBorder="1" applyAlignment="1">
      <alignment horizontal="left"/>
    </xf>
    <xf numFmtId="0" fontId="0" fillId="16" borderId="0" xfId="0" quotePrefix="1" applyFill="1" applyBorder="1"/>
    <xf numFmtId="0" fontId="2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/>
    <xf numFmtId="166" fontId="0" fillId="0" borderId="1" xfId="1" applyFont="1" applyFill="1" applyBorder="1"/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8" fillId="0" borderId="0" xfId="5" applyFont="1" applyFill="1" applyBorder="1" applyAlignment="1">
      <alignment horizontal="left" vertical="center" wrapText="1"/>
    </xf>
    <xf numFmtId="0" fontId="1" fillId="16" borderId="2" xfId="9" quotePrefix="1" applyFont="1" applyFill="1" applyBorder="1" applyAlignment="1">
      <alignment horizontal="left"/>
    </xf>
    <xf numFmtId="0" fontId="2" fillId="3" borderId="12" xfId="9" quotePrefix="1" applyFont="1" applyFill="1" applyBorder="1" applyAlignment="1">
      <alignment horizontal="left"/>
    </xf>
    <xf numFmtId="166" fontId="1" fillId="3" borderId="12" xfId="1" applyFont="1" applyFill="1" applyBorder="1"/>
    <xf numFmtId="9" fontId="1" fillId="3" borderId="12" xfId="6" applyFont="1" applyFill="1" applyBorder="1" applyAlignment="1">
      <alignment horizontal="center" vertical="center"/>
    </xf>
    <xf numFmtId="9" fontId="2" fillId="6" borderId="10" xfId="6" applyFont="1" applyFill="1" applyBorder="1" applyAlignment="1">
      <alignment horizontal="center"/>
    </xf>
    <xf numFmtId="0" fontId="1" fillId="16" borderId="2" xfId="2" applyFont="1" applyFill="1" applyBorder="1" applyAlignment="1">
      <alignment horizontal="left"/>
    </xf>
    <xf numFmtId="164" fontId="1" fillId="16" borderId="2" xfId="4" applyFont="1" applyFill="1" applyBorder="1" applyAlignment="1">
      <alignment horizontal="left"/>
    </xf>
    <xf numFmtId="0" fontId="1" fillId="16" borderId="2" xfId="2" applyFont="1" applyFill="1" applyBorder="1" applyAlignment="1">
      <alignment horizontal="left" wrapText="1"/>
    </xf>
    <xf numFmtId="0" fontId="0" fillId="16" borderId="2" xfId="2" applyFont="1" applyFill="1" applyBorder="1" applyAlignment="1">
      <alignment horizontal="left"/>
    </xf>
    <xf numFmtId="4" fontId="0" fillId="0" borderId="2" xfId="0" applyNumberFormat="1" applyFill="1" applyBorder="1"/>
    <xf numFmtId="0" fontId="18" fillId="18" borderId="15" xfId="0" applyFont="1" applyFill="1" applyBorder="1" applyAlignment="1">
      <alignment horizontal="center" vertical="center"/>
    </xf>
    <xf numFmtId="170" fontId="18" fillId="18" borderId="15" xfId="20" applyNumberFormat="1" applyFont="1" applyFill="1" applyBorder="1" applyAlignment="1">
      <alignment horizontal="center" vertical="center"/>
    </xf>
    <xf numFmtId="0" fontId="18" fillId="18" borderId="15" xfId="0" applyFont="1" applyFill="1" applyBorder="1" applyAlignment="1">
      <alignment horizontal="center" vertical="center" wrapText="1"/>
    </xf>
    <xf numFmtId="0" fontId="18" fillId="19" borderId="15" xfId="0" applyFont="1" applyFill="1" applyBorder="1" applyAlignment="1">
      <alignment vertical="center"/>
    </xf>
    <xf numFmtId="171" fontId="18" fillId="19" borderId="15" xfId="20" applyNumberFormat="1" applyFont="1" applyFill="1" applyBorder="1" applyAlignment="1">
      <alignment vertical="center"/>
    </xf>
    <xf numFmtId="10" fontId="18" fillId="19" borderId="15" xfId="6" applyNumberFormat="1" applyFont="1" applyFill="1" applyBorder="1" applyAlignment="1">
      <alignment horizontal="center" vertical="center"/>
    </xf>
    <xf numFmtId="0" fontId="18" fillId="20" borderId="15" xfId="0" applyFont="1" applyFill="1" applyBorder="1" applyAlignment="1">
      <alignment vertical="center"/>
    </xf>
    <xf numFmtId="171" fontId="18" fillId="20" borderId="15" xfId="20" applyNumberFormat="1" applyFont="1" applyFill="1" applyBorder="1" applyAlignment="1">
      <alignment vertical="center"/>
    </xf>
    <xf numFmtId="10" fontId="18" fillId="20" borderId="15" xfId="20" applyNumberFormat="1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vertical="center"/>
    </xf>
    <xf numFmtId="171" fontId="19" fillId="8" borderId="15" xfId="20" applyNumberFormat="1" applyFont="1" applyFill="1" applyBorder="1" applyAlignment="1">
      <alignment vertical="center"/>
    </xf>
    <xf numFmtId="10" fontId="19" fillId="8" borderId="15" xfId="2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171" fontId="19" fillId="0" borderId="15" xfId="20" applyNumberFormat="1" applyFont="1" applyBorder="1" applyAlignment="1">
      <alignment vertical="center"/>
    </xf>
    <xf numFmtId="10" fontId="19" fillId="0" borderId="15" xfId="20" applyNumberFormat="1" applyFont="1" applyBorder="1" applyAlignment="1">
      <alignment horizontal="center" vertical="center"/>
    </xf>
    <xf numFmtId="0" fontId="18" fillId="19" borderId="0" xfId="0" applyFont="1" applyFill="1" applyAlignment="1">
      <alignment horizontal="center" vertical="center"/>
    </xf>
    <xf numFmtId="0" fontId="18" fillId="21" borderId="15" xfId="0" applyFont="1" applyFill="1" applyBorder="1" applyAlignment="1">
      <alignment vertical="center"/>
    </xf>
    <xf numFmtId="170" fontId="18" fillId="21" borderId="15" xfId="20" applyNumberFormat="1" applyFont="1" applyFill="1" applyBorder="1" applyAlignment="1">
      <alignment vertical="center"/>
    </xf>
    <xf numFmtId="165" fontId="18" fillId="21" borderId="15" xfId="20" applyFont="1" applyFill="1" applyBorder="1" applyAlignment="1">
      <alignment vertical="center"/>
    </xf>
    <xf numFmtId="170" fontId="18" fillId="21" borderId="15" xfId="0" applyNumberFormat="1" applyFont="1" applyFill="1" applyBorder="1" applyAlignment="1">
      <alignment vertical="center"/>
    </xf>
    <xf numFmtId="170" fontId="18" fillId="20" borderId="15" xfId="20" applyNumberFormat="1" applyFont="1" applyFill="1" applyBorder="1" applyAlignment="1">
      <alignment vertical="center"/>
    </xf>
    <xf numFmtId="170" fontId="18" fillId="20" borderId="15" xfId="0" applyNumberFormat="1" applyFont="1" applyFill="1" applyBorder="1" applyAlignment="1">
      <alignment vertical="center"/>
    </xf>
    <xf numFmtId="170" fontId="19" fillId="8" borderId="15" xfId="20" applyNumberFormat="1" applyFont="1" applyFill="1" applyBorder="1" applyAlignment="1">
      <alignment vertical="center"/>
    </xf>
    <xf numFmtId="170" fontId="19" fillId="0" borderId="15" xfId="20" applyNumberFormat="1" applyFont="1" applyFill="1" applyBorder="1" applyAlignment="1">
      <alignment vertical="center"/>
    </xf>
    <xf numFmtId="170" fontId="19" fillId="0" borderId="15" xfId="0" applyNumberFormat="1" applyFont="1" applyFill="1" applyBorder="1" applyAlignment="1">
      <alignment vertical="center"/>
    </xf>
    <xf numFmtId="170" fontId="19" fillId="8" borderId="15" xfId="0" applyNumberFormat="1" applyFont="1" applyFill="1" applyBorder="1" applyAlignment="1">
      <alignment vertical="center"/>
    </xf>
    <xf numFmtId="170" fontId="19" fillId="7" borderId="15" xfId="0" applyNumberFormat="1" applyFont="1" applyFill="1" applyBorder="1" applyAlignment="1">
      <alignment vertical="center"/>
    </xf>
    <xf numFmtId="0" fontId="16" fillId="8" borderId="15" xfId="0" applyFont="1" applyFill="1" applyBorder="1" applyAlignment="1">
      <alignment vertical="center"/>
    </xf>
    <xf numFmtId="170" fontId="16" fillId="8" borderId="15" xfId="2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170" fontId="16" fillId="0" borderId="15" xfId="20" applyNumberFormat="1" applyFont="1" applyFill="1" applyBorder="1" applyAlignment="1">
      <alignment vertical="center"/>
    </xf>
    <xf numFmtId="0" fontId="20" fillId="0" borderId="0" xfId="0" applyFont="1" applyFill="1"/>
    <xf numFmtId="0" fontId="17" fillId="18" borderId="16" xfId="0" applyFont="1" applyFill="1" applyBorder="1" applyAlignment="1">
      <alignment horizontal="center" vertical="center"/>
    </xf>
    <xf numFmtId="170" fontId="17" fillId="18" borderId="16" xfId="20" applyNumberFormat="1" applyFont="1" applyFill="1" applyBorder="1" applyAlignment="1">
      <alignment horizontal="center" vertical="center"/>
    </xf>
    <xf numFmtId="0" fontId="17" fillId="18" borderId="16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vertical="center"/>
    </xf>
    <xf numFmtId="171" fontId="17" fillId="19" borderId="16" xfId="20" applyNumberFormat="1" applyFont="1" applyFill="1" applyBorder="1" applyAlignment="1">
      <alignment vertical="center"/>
    </xf>
    <xf numFmtId="9" fontId="17" fillId="19" borderId="16" xfId="6" applyFont="1" applyFill="1" applyBorder="1" applyAlignment="1">
      <alignment horizontal="center" vertical="center"/>
    </xf>
    <xf numFmtId="10" fontId="17" fillId="19" borderId="16" xfId="6" applyNumberFormat="1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vertical="center"/>
    </xf>
    <xf numFmtId="171" fontId="17" fillId="20" borderId="16" xfId="20" applyNumberFormat="1" applyFont="1" applyFill="1" applyBorder="1" applyAlignment="1">
      <alignment vertical="center"/>
    </xf>
    <xf numFmtId="9" fontId="17" fillId="20" borderId="16" xfId="6" applyFont="1" applyFill="1" applyBorder="1" applyAlignment="1">
      <alignment horizontal="center" vertical="center"/>
    </xf>
    <xf numFmtId="10" fontId="17" fillId="20" borderId="16" xfId="6" applyNumberFormat="1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vertical="center"/>
    </xf>
    <xf numFmtId="171" fontId="21" fillId="8" borderId="16" xfId="20" applyNumberFormat="1" applyFont="1" applyFill="1" applyBorder="1" applyAlignment="1">
      <alignment vertical="center"/>
    </xf>
    <xf numFmtId="9" fontId="21" fillId="8" borderId="16" xfId="6" applyFont="1" applyFill="1" applyBorder="1" applyAlignment="1">
      <alignment horizontal="center" vertical="center"/>
    </xf>
    <xf numFmtId="10" fontId="21" fillId="8" borderId="16" xfId="6" applyNumberFormat="1" applyFont="1" applyFill="1" applyBorder="1" applyAlignment="1">
      <alignment horizontal="center" vertical="center"/>
    </xf>
    <xf numFmtId="0" fontId="21" fillId="8" borderId="16" xfId="0" applyFont="1" applyFill="1" applyBorder="1" applyAlignment="1">
      <alignment vertical="center" wrapText="1"/>
    </xf>
    <xf numFmtId="0" fontId="20" fillId="0" borderId="0" xfId="0" applyFont="1"/>
    <xf numFmtId="166" fontId="0" fillId="0" borderId="17" xfId="1" applyFont="1" applyFill="1" applyBorder="1"/>
    <xf numFmtId="1" fontId="2" fillId="3" borderId="2" xfId="0" quotePrefix="1" applyNumberFormat="1" applyFont="1" applyFill="1" applyBorder="1" applyAlignment="1">
      <alignment horizontal="left"/>
    </xf>
    <xf numFmtId="0" fontId="2" fillId="3" borderId="2" xfId="0" applyFont="1" applyFill="1" applyBorder="1"/>
    <xf numFmtId="0" fontId="0" fillId="0" borderId="0" xfId="0"/>
    <xf numFmtId="0" fontId="0" fillId="16" borderId="17" xfId="0" quotePrefix="1" applyFont="1" applyFill="1" applyBorder="1"/>
    <xf numFmtId="0" fontId="2" fillId="3" borderId="17" xfId="0" quotePrefix="1" applyFont="1" applyFill="1" applyBorder="1"/>
    <xf numFmtId="0" fontId="0" fillId="16" borderId="17" xfId="0" quotePrefix="1" applyFill="1" applyBorder="1"/>
    <xf numFmtId="0" fontId="2" fillId="3" borderId="18" xfId="9" quotePrefix="1" applyFont="1" applyFill="1" applyBorder="1" applyAlignment="1">
      <alignment horizontal="left"/>
    </xf>
    <xf numFmtId="166" fontId="1" fillId="3" borderId="18" xfId="1" applyFont="1" applyFill="1" applyBorder="1"/>
    <xf numFmtId="9" fontId="1" fillId="3" borderId="18" xfId="6" applyFont="1" applyFill="1" applyBorder="1" applyAlignment="1">
      <alignment horizontal="center" vertical="center"/>
    </xf>
    <xf numFmtId="0" fontId="0" fillId="5" borderId="2" xfId="9" quotePrefix="1" applyFont="1" applyFill="1" applyBorder="1"/>
    <xf numFmtId="0" fontId="1" fillId="5" borderId="2" xfId="9" quotePrefix="1" applyFill="1" applyBorder="1"/>
    <xf numFmtId="166" fontId="1" fillId="5" borderId="2" xfId="1" applyFont="1" applyFill="1" applyBorder="1"/>
    <xf numFmtId="9" fontId="1" fillId="5" borderId="2" xfId="6" applyFont="1" applyFill="1" applyBorder="1" applyAlignment="1">
      <alignment horizontal="center" vertical="center"/>
    </xf>
    <xf numFmtId="0" fontId="20" fillId="0" borderId="0" xfId="0" applyFont="1" applyFill="1" applyBorder="1"/>
    <xf numFmtId="0" fontId="0" fillId="22" borderId="2" xfId="0" applyFill="1" applyBorder="1"/>
    <xf numFmtId="0" fontId="0" fillId="23" borderId="2" xfId="0" applyFill="1" applyBorder="1"/>
    <xf numFmtId="0" fontId="0" fillId="24" borderId="2" xfId="0" applyFill="1" applyBorder="1"/>
    <xf numFmtId="0" fontId="0" fillId="25" borderId="2" xfId="0" applyFill="1" applyBorder="1"/>
    <xf numFmtId="0" fontId="0" fillId="26" borderId="2" xfId="0" applyFill="1" applyBorder="1"/>
    <xf numFmtId="0" fontId="0" fillId="11" borderId="2" xfId="0" applyFill="1" applyBorder="1"/>
    <xf numFmtId="1" fontId="3" fillId="0" borderId="0" xfId="0" applyNumberFormat="1" applyFont="1" applyAlignment="1">
      <alignment horizontal="left"/>
    </xf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17" xfId="0" applyFill="1" applyBorder="1"/>
    <xf numFmtId="166" fontId="20" fillId="0" borderId="1" xfId="1" applyFont="1" applyFill="1" applyBorder="1"/>
    <xf numFmtId="166" fontId="3" fillId="0" borderId="0" xfId="1" applyFont="1" applyFill="1"/>
    <xf numFmtId="166" fontId="2" fillId="0" borderId="19" xfId="1" applyFont="1" applyFill="1" applyBorder="1"/>
    <xf numFmtId="1" fontId="0" fillId="0" borderId="17" xfId="0" quotePrefix="1" applyNumberFormat="1" applyFill="1" applyBorder="1" applyAlignment="1">
      <alignment horizontal="left"/>
    </xf>
    <xf numFmtId="166" fontId="2" fillId="5" borderId="17" xfId="1" applyFont="1" applyFill="1" applyBorder="1"/>
    <xf numFmtId="1" fontId="0" fillId="9" borderId="20" xfId="0" applyNumberFormat="1" applyFill="1" applyBorder="1" applyAlignment="1">
      <alignment horizontal="left"/>
    </xf>
    <xf numFmtId="0" fontId="0" fillId="0" borderId="20" xfId="0" applyFill="1" applyBorder="1"/>
    <xf numFmtId="166" fontId="0" fillId="0" borderId="20" xfId="1" applyFont="1" applyFill="1" applyBorder="1"/>
    <xf numFmtId="1" fontId="0" fillId="10" borderId="2" xfId="0" applyNumberFormat="1" applyFill="1" applyBorder="1" applyAlignment="1">
      <alignment horizontal="left"/>
    </xf>
    <xf numFmtId="1" fontId="0" fillId="11" borderId="2" xfId="0" applyNumberFormat="1" applyFill="1" applyBorder="1" applyAlignment="1">
      <alignment horizontal="left"/>
    </xf>
    <xf numFmtId="1" fontId="2" fillId="5" borderId="2" xfId="0" quotePrefix="1" applyNumberFormat="1" applyFont="1" applyFill="1" applyBorder="1" applyAlignment="1">
      <alignment horizontal="left"/>
    </xf>
    <xf numFmtId="0" fontId="2" fillId="5" borderId="2" xfId="0" applyFont="1" applyFill="1" applyBorder="1"/>
    <xf numFmtId="166" fontId="2" fillId="5" borderId="2" xfId="1" applyFont="1" applyFill="1" applyBorder="1"/>
    <xf numFmtId="1" fontId="0" fillId="9" borderId="2" xfId="0" applyNumberFormat="1" applyFill="1" applyBorder="1" applyAlignment="1">
      <alignment horizontal="left"/>
    </xf>
    <xf numFmtId="1" fontId="0" fillId="12" borderId="2" xfId="0" applyNumberForma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17" xfId="0" applyFill="1" applyBorder="1"/>
    <xf numFmtId="166" fontId="0" fillId="0" borderId="17" xfId="1" applyFont="1" applyFill="1" applyBorder="1"/>
    <xf numFmtId="166" fontId="0" fillId="0" borderId="17" xfId="1" applyFont="1" applyFill="1" applyBorder="1"/>
    <xf numFmtId="166" fontId="0" fillId="0" borderId="17" xfId="1" applyFont="1" applyFill="1" applyBorder="1"/>
    <xf numFmtId="166" fontId="0" fillId="0" borderId="17" xfId="1" applyFont="1" applyFill="1" applyBorder="1"/>
    <xf numFmtId="166" fontId="0" fillId="0" borderId="0" xfId="1" applyFont="1"/>
    <xf numFmtId="0" fontId="0" fillId="0" borderId="0" xfId="0" applyFill="1" applyBorder="1"/>
    <xf numFmtId="1" fontId="20" fillId="0" borderId="0" xfId="0" applyNumberFormat="1" applyFont="1" applyAlignment="1">
      <alignment horizontal="left"/>
    </xf>
    <xf numFmtId="166" fontId="0" fillId="0" borderId="17" xfId="1" applyFont="1" applyFill="1" applyBorder="1"/>
    <xf numFmtId="0" fontId="0" fillId="0" borderId="0" xfId="0"/>
    <xf numFmtId="166" fontId="0" fillId="0" borderId="17" xfId="1" applyFont="1" applyFill="1" applyBorder="1"/>
    <xf numFmtId="1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166" fontId="0" fillId="0" borderId="17" xfId="1" applyFont="1" applyFill="1" applyBorder="1"/>
    <xf numFmtId="0" fontId="0" fillId="0" borderId="0" xfId="0"/>
    <xf numFmtId="1" fontId="0" fillId="0" borderId="17" xfId="0" applyNumberFormat="1" applyFill="1" applyBorder="1" applyAlignment="1">
      <alignment horizontal="left"/>
    </xf>
    <xf numFmtId="166" fontId="2" fillId="0" borderId="13" xfId="2" applyNumberFormat="1" applyFont="1" applyFill="1" applyBorder="1" applyAlignment="1">
      <alignment vertical="center" wrapText="1"/>
    </xf>
    <xf numFmtId="166" fontId="2" fillId="0" borderId="0" xfId="1" applyFont="1"/>
    <xf numFmtId="0" fontId="0" fillId="0" borderId="0" xfId="0"/>
    <xf numFmtId="0" fontId="0" fillId="0" borderId="17" xfId="0" applyFill="1" applyBorder="1"/>
    <xf numFmtId="166" fontId="0" fillId="0" borderId="17" xfId="1" applyFont="1" applyFill="1" applyBorder="1"/>
    <xf numFmtId="166" fontId="0" fillId="0" borderId="0" xfId="1" applyFont="1"/>
    <xf numFmtId="166" fontId="18" fillId="27" borderId="2" xfId="1" applyFont="1" applyFill="1" applyBorder="1" applyAlignment="1">
      <alignment horizontal="center"/>
    </xf>
    <xf numFmtId="9" fontId="16" fillId="28" borderId="2" xfId="6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9" fontId="2" fillId="4" borderId="2" xfId="6" applyFont="1" applyFill="1" applyBorder="1" applyAlignment="1">
      <alignment horizontal="center" vertical="center" wrapText="1"/>
    </xf>
    <xf numFmtId="9" fontId="2" fillId="3" borderId="2" xfId="6" applyFont="1" applyFill="1" applyBorder="1"/>
    <xf numFmtId="9" fontId="0" fillId="0" borderId="2" xfId="6" applyFont="1" applyBorder="1"/>
    <xf numFmtId="9" fontId="2" fillId="8" borderId="2" xfId="6" applyFont="1" applyFill="1" applyBorder="1"/>
    <xf numFmtId="9" fontId="0" fillId="0" borderId="2" xfId="6" applyFont="1" applyFill="1" applyBorder="1"/>
    <xf numFmtId="9" fontId="0" fillId="0" borderId="0" xfId="6" applyFont="1" applyFill="1"/>
    <xf numFmtId="9" fontId="20" fillId="0" borderId="0" xfId="6" applyFont="1" applyFill="1"/>
    <xf numFmtId="9" fontId="0" fillId="0" borderId="0" xfId="6" applyFont="1" applyFill="1" applyBorder="1" applyAlignment="1">
      <alignment horizontal="center"/>
    </xf>
    <xf numFmtId="166" fontId="0" fillId="0" borderId="0" xfId="1" applyFont="1" applyFill="1"/>
    <xf numFmtId="171" fontId="0" fillId="0" borderId="0" xfId="1" applyNumberFormat="1" applyFont="1"/>
    <xf numFmtId="0" fontId="3" fillId="16" borderId="0" xfId="0" applyFont="1" applyFill="1"/>
    <xf numFmtId="166" fontId="3" fillId="16" borderId="0" xfId="0" applyNumberFormat="1" applyFont="1" applyFill="1"/>
    <xf numFmtId="9" fontId="3" fillId="16" borderId="0" xfId="6" applyFont="1" applyFill="1"/>
    <xf numFmtId="0" fontId="3" fillId="16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7" fillId="18" borderId="14" xfId="0" applyFont="1" applyFill="1" applyBorder="1" applyAlignment="1">
      <alignment horizontal="center" vertical="center"/>
    </xf>
    <xf numFmtId="0" fontId="16" fillId="28" borderId="2" xfId="0" applyFont="1" applyFill="1" applyBorder="1" applyAlignment="1">
      <alignment horizontal="center"/>
    </xf>
    <xf numFmtId="166" fontId="16" fillId="28" borderId="2" xfId="1" applyFont="1" applyFill="1" applyBorder="1" applyAlignment="1">
      <alignment horizontal="center" vertical="center" wrapText="1"/>
    </xf>
    <xf numFmtId="166" fontId="16" fillId="28" borderId="2" xfId="1" applyFont="1" applyFill="1" applyBorder="1" applyAlignment="1">
      <alignment horizontal="center"/>
    </xf>
    <xf numFmtId="166" fontId="18" fillId="27" borderId="2" xfId="1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5" fillId="17" borderId="13" xfId="2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66" fontId="0" fillId="2" borderId="0" xfId="1" applyFont="1" applyFill="1" applyAlignment="1">
      <alignment horizontal="left"/>
    </xf>
    <xf numFmtId="0" fontId="0" fillId="0" borderId="17" xfId="0" applyFill="1" applyBorder="1" applyAlignment="1">
      <alignment horizontal="left"/>
    </xf>
    <xf numFmtId="166" fontId="0" fillId="0" borderId="17" xfId="1" applyFont="1" applyFill="1" applyBorder="1" applyAlignment="1">
      <alignment horizontal="left"/>
    </xf>
    <xf numFmtId="166" fontId="0" fillId="9" borderId="17" xfId="1" applyFont="1" applyFill="1" applyBorder="1" applyAlignment="1">
      <alignment horizontal="left"/>
    </xf>
    <xf numFmtId="4" fontId="0" fillId="0" borderId="0" xfId="0" applyNumberFormat="1"/>
    <xf numFmtId="166" fontId="0" fillId="9" borderId="17" xfId="1" applyFont="1" applyFill="1" applyBorder="1"/>
    <xf numFmtId="0" fontId="0" fillId="0" borderId="17" xfId="0" applyFill="1" applyBorder="1" applyAlignment="1">
      <alignment horizontal="center"/>
    </xf>
    <xf numFmtId="166" fontId="0" fillId="0" borderId="0" xfId="1" applyFont="1" applyFill="1" applyBorder="1"/>
    <xf numFmtId="43" fontId="2" fillId="0" borderId="0" xfId="0" applyNumberFormat="1" applyFont="1"/>
    <xf numFmtId="0" fontId="0" fillId="16" borderId="0" xfId="9" quotePrefix="1" applyFont="1" applyFill="1" applyBorder="1"/>
    <xf numFmtId="0" fontId="1" fillId="16" borderId="0" xfId="9" quotePrefix="1" applyFill="1" applyBorder="1"/>
    <xf numFmtId="9" fontId="0" fillId="0" borderId="0" xfId="6" applyFont="1" applyFill="1" applyBorder="1"/>
    <xf numFmtId="166" fontId="20" fillId="0" borderId="0" xfId="0" applyNumberFormat="1" applyFont="1" applyFill="1"/>
    <xf numFmtId="166" fontId="20" fillId="0" borderId="0" xfId="1" applyFont="1"/>
    <xf numFmtId="43" fontId="22" fillId="0" borderId="0" xfId="0" applyNumberFormat="1" applyFont="1"/>
  </cellXfs>
  <cellStyles count="35">
    <cellStyle name="Millares" xfId="1" builtinId="3"/>
    <cellStyle name="Millares [0] 14" xfId="4" xr:uid="{B5C63872-6BE5-46E2-AACA-0FD75E7D5878}"/>
    <cellStyle name="Millares [0] 41" xfId="17" xr:uid="{429ECA92-60FE-41F1-AC1A-F3B0055084BA}"/>
    <cellStyle name="Millares 10" xfId="27" xr:uid="{00000000-0005-0000-0000-000048000000}"/>
    <cellStyle name="Millares 11" xfId="28" xr:uid="{00000000-0005-0000-0000-000049000000}"/>
    <cellStyle name="Millares 12" xfId="29" xr:uid="{00000000-0005-0000-0000-00004A000000}"/>
    <cellStyle name="Millares 13" xfId="30" xr:uid="{00000000-0005-0000-0000-00004B000000}"/>
    <cellStyle name="Millares 14" xfId="31" xr:uid="{00000000-0005-0000-0000-00004C000000}"/>
    <cellStyle name="Millares 15" xfId="32" xr:uid="{00000000-0005-0000-0000-00004B000000}"/>
    <cellStyle name="Millares 16" xfId="33" xr:uid="{00000000-0005-0000-0000-00004C000000}"/>
    <cellStyle name="Millares 17" xfId="34" xr:uid="{00000000-0005-0000-0000-00004D000000}"/>
    <cellStyle name="Millares 2" xfId="21" xr:uid="{00000000-0005-0000-0000-000040000000}"/>
    <cellStyle name="Millares 2 2" xfId="12" xr:uid="{69A97581-A991-4240-A000-0B1465BDB8D4}"/>
    <cellStyle name="Millares 3" xfId="7" xr:uid="{C07F7936-9614-4474-B373-ABB59EC7C3A5}"/>
    <cellStyle name="Millares 35" xfId="13" xr:uid="{4860318A-3E24-48BC-BD7E-8D77DD92FE05}"/>
    <cellStyle name="Millares 4" xfId="22" xr:uid="{00000000-0005-0000-0000-000043000000}"/>
    <cellStyle name="Millares 41" xfId="15" xr:uid="{E0B7D4E8-C3B7-458B-9252-C018688A9120}"/>
    <cellStyle name="Millares 45" xfId="16" xr:uid="{4153C925-FF4D-44A3-BCEB-7C4D2C93F102}"/>
    <cellStyle name="Millares 47" xfId="18" xr:uid="{199C0E03-9E3A-4C74-9DFD-5D793545AA65}"/>
    <cellStyle name="Millares 5" xfId="23" xr:uid="{00000000-0005-0000-0000-000044000000}"/>
    <cellStyle name="Millares 58" xfId="19" xr:uid="{AE2A98EC-F127-4103-A490-3794196A9705}"/>
    <cellStyle name="Millares 6" xfId="24" xr:uid="{00000000-0005-0000-0000-000045000000}"/>
    <cellStyle name="Millares 7" xfId="10" xr:uid="{0F6CF8AE-5BEC-480E-A8EC-B1D46D48A0B2}"/>
    <cellStyle name="Millares 8" xfId="25" xr:uid="{00000000-0005-0000-0000-000046000000}"/>
    <cellStyle name="Millares 9" xfId="26" xr:uid="{00000000-0005-0000-0000-000047000000}"/>
    <cellStyle name="Moneda" xfId="20" builtinId="4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0"/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</xdr:col>
      <xdr:colOff>1035696</xdr:colOff>
      <xdr:row>5</xdr:row>
      <xdr:rowOff>142876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7E193C-2B52-4346-B705-07CF6E6296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66676"/>
          <a:ext cx="211202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3A043AB7-ACA0-4B25-BCAD-EDBCCFCC0E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Presupuesto/Ejecui&#243;n%20Presupuestal%20de%20Ingresos%20y%20Gastos%20mes%20de%20Juni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wnloads/Ejecui&#243;n%20Presupuestal%20de%20Ingresos%20y%20Gastos%20mes%20de%20Julio%20de%202022%20B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1/Presupuesto/Presupuesto%202022/COMPARATIVO%202021-2022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Financiera/Flujo%20de%20caja%202022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nio  2022"/>
      <sheetName val="Gastos Junio 2022"/>
      <sheetName val="PAC DE INGRESOS"/>
      <sheetName val="PAC DE GASTOS"/>
      <sheetName val="Hoja3"/>
    </sheetNames>
    <sheetDataSet>
      <sheetData sheetId="0" refreshError="1">
        <row r="16">
          <cell r="F16">
            <v>2659321326</v>
          </cell>
        </row>
        <row r="17">
          <cell r="F17">
            <v>515000000</v>
          </cell>
        </row>
        <row r="27">
          <cell r="F27">
            <v>35549282815.339996</v>
          </cell>
        </row>
        <row r="32">
          <cell r="F32">
            <v>8582837988</v>
          </cell>
        </row>
        <row r="39">
          <cell r="F39">
            <v>1553886463.8360002</v>
          </cell>
        </row>
        <row r="50">
          <cell r="F50">
            <v>2543651009</v>
          </cell>
        </row>
        <row r="57">
          <cell r="F57">
            <v>465600000</v>
          </cell>
        </row>
        <row r="70">
          <cell r="F70">
            <v>3600000</v>
          </cell>
        </row>
        <row r="75">
          <cell r="F75">
            <v>61170363</v>
          </cell>
        </row>
        <row r="79">
          <cell r="F79">
            <v>1592517443.1900001</v>
          </cell>
        </row>
        <row r="88">
          <cell r="I88">
            <v>0</v>
          </cell>
        </row>
        <row r="97">
          <cell r="F97">
            <v>216959602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lio  2022"/>
      <sheetName val="Gastos Julio 2022"/>
      <sheetName val="PAC DE INGRESOS"/>
      <sheetName val="PAC DE GASTOS"/>
      <sheetName val="Proyeccion DRLP"/>
      <sheetName val="Hoja3"/>
    </sheetNames>
    <sheetDataSet>
      <sheetData sheetId="0" refreshError="1">
        <row r="16">
          <cell r="I16">
            <v>2473272677</v>
          </cell>
        </row>
        <row r="17">
          <cell r="I17">
            <v>324634126.68000001</v>
          </cell>
        </row>
        <row r="21">
          <cell r="I21">
            <v>10722000</v>
          </cell>
        </row>
        <row r="27">
          <cell r="I27">
            <v>14688918711</v>
          </cell>
        </row>
        <row r="32">
          <cell r="I32">
            <v>5210203998</v>
          </cell>
        </row>
        <row r="39">
          <cell r="I39">
            <v>973404955.13999999</v>
          </cell>
        </row>
        <row r="50">
          <cell r="I50">
            <v>3100377019</v>
          </cell>
        </row>
        <row r="59">
          <cell r="I59">
            <v>624260009</v>
          </cell>
        </row>
        <row r="72">
          <cell r="I72">
            <v>57249300</v>
          </cell>
        </row>
        <row r="77">
          <cell r="I77">
            <v>65014384</v>
          </cell>
        </row>
        <row r="81">
          <cell r="I81">
            <v>1183700441</v>
          </cell>
        </row>
        <row r="88">
          <cell r="I88">
            <v>45933341645</v>
          </cell>
        </row>
        <row r="89">
          <cell r="I89">
            <v>2808635438</v>
          </cell>
        </row>
        <row r="91">
          <cell r="I91">
            <v>1896149386</v>
          </cell>
        </row>
        <row r="92">
          <cell r="I92">
            <v>6751421199</v>
          </cell>
        </row>
        <row r="94">
          <cell r="I94">
            <v>210102273.03999999</v>
          </cell>
        </row>
        <row r="125">
          <cell r="I125">
            <v>19331307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%"/>
      <sheetName val="DATOS"/>
      <sheetName val="Cronograma"/>
      <sheetName val="CONSOLIDADO"/>
      <sheetName val="RESUMEN"/>
      <sheetName val="Hoja1"/>
      <sheetName val="Hoja3"/>
      <sheetName val="Hoja4"/>
      <sheetName val="RESUMEN GENERAL 2022 (2)"/>
      <sheetName val="Detalle"/>
      <sheetName val="Hoja5"/>
      <sheetName val="RESUMEN GENERAL 2022"/>
      <sheetName val="Hoja7"/>
      <sheetName val="Hoja8"/>
      <sheetName val="POAI"/>
      <sheetName val="FUENTES Y USOS"/>
      <sheetName val="PREGR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8">
          <cell r="H18">
            <v>73612521507.728012</v>
          </cell>
        </row>
        <row r="19">
          <cell r="G19">
            <v>8776825469.0242558</v>
          </cell>
        </row>
        <row r="20">
          <cell r="H20">
            <v>2777176738.2199998</v>
          </cell>
        </row>
        <row r="21">
          <cell r="H21">
            <v>553630590.40999997</v>
          </cell>
        </row>
        <row r="22">
          <cell r="H22">
            <v>5668401574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ado (2)"/>
      <sheetName val="Pesimista"/>
      <sheetName val="Moderado"/>
      <sheetName val="Flujo de Caja Tesorería 2020_2"/>
      <sheetName val="Flujo de Caja Tesorería 202 (2"/>
      <sheetName val="Flujo de Caja_2021 Ajustes (2)"/>
      <sheetName val="Flujo de Caja_2021 Ajustes"/>
      <sheetName val="Flujo de Caja_2021 _S.F."/>
      <sheetName val="Flujo de Caja_2021 (3)"/>
      <sheetName val="Flujo de Caja_2022 SF"/>
      <sheetName val="Flujo de Caja_2022"/>
      <sheetName val="Optimista"/>
      <sheetName val="Flujo de Caja Tesorería"/>
      <sheetName val="Flujo caja cxc total"/>
      <sheetName val="Flujo caja cxc par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BI29">
            <v>4667739685</v>
          </cell>
        </row>
        <row r="34">
          <cell r="BG34">
            <v>3923684480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616E-FB65-4BBC-9E87-829C8F42A99E}">
  <dimension ref="A1:AN972"/>
  <sheetViews>
    <sheetView showGridLines="0" tabSelected="1" zoomScaleNormal="100" workbookViewId="0">
      <pane xSplit="2" ySplit="7" topLeftCell="C846" activePane="bottomRight" state="frozen"/>
      <selection pane="topRight" activeCell="C1" sqref="C1"/>
      <selection pane="bottomLeft" activeCell="A2" sqref="A2"/>
      <selection pane="bottomRight" activeCell="B854" sqref="B854"/>
    </sheetView>
  </sheetViews>
  <sheetFormatPr baseColWidth="10" defaultRowHeight="15" x14ac:dyDescent="0.25"/>
  <cols>
    <col min="1" max="1" width="16.140625" style="3" bestFit="1" customWidth="1"/>
    <col min="2" max="2" width="49.85546875" customWidth="1"/>
    <col min="3" max="3" width="19.140625" style="2" bestFit="1" customWidth="1"/>
    <col min="4" max="4" width="17.85546875" style="2" bestFit="1" customWidth="1"/>
    <col min="5" max="5" width="22.140625" style="2" bestFit="1" customWidth="1"/>
    <col min="6" max="6" width="17.85546875" style="2" bestFit="1" customWidth="1"/>
    <col min="7" max="7" width="19.140625" style="2" bestFit="1" customWidth="1"/>
    <col min="8" max="8" width="23.42578125" style="2" bestFit="1" customWidth="1"/>
    <col min="9" max="9" width="19.5703125" style="2" bestFit="1" customWidth="1"/>
    <col min="10" max="10" width="19.7109375" style="2" bestFit="1" customWidth="1"/>
    <col min="11" max="12" width="18.85546875" style="2" bestFit="1" customWidth="1"/>
    <col min="13" max="13" width="17.85546875" style="2" bestFit="1" customWidth="1"/>
    <col min="14" max="15" width="18.85546875" style="2" bestFit="1" customWidth="1"/>
    <col min="16" max="16" width="19.7109375" style="2" bestFit="1" customWidth="1"/>
    <col min="17" max="17" width="17.85546875" style="2" bestFit="1" customWidth="1"/>
    <col min="18" max="18" width="22.140625" style="2" bestFit="1" customWidth="1"/>
    <col min="19" max="19" width="6" style="274" bestFit="1" customWidth="1"/>
    <col min="20" max="20" width="15" style="3" hidden="1" customWidth="1"/>
    <col min="21" max="21" width="32.7109375" hidden="1" customWidth="1"/>
    <col min="22" max="22" width="18.85546875" hidden="1" customWidth="1"/>
    <col min="23" max="25" width="17.85546875" hidden="1" customWidth="1"/>
    <col min="26" max="26" width="18.85546875" hidden="1" customWidth="1"/>
    <col min="27" max="27" width="17.85546875" hidden="1" customWidth="1"/>
    <col min="28" max="28" width="18.85546875" hidden="1" customWidth="1"/>
    <col min="29" max="30" width="17.85546875" hidden="1" customWidth="1"/>
    <col min="31" max="31" width="18.85546875" hidden="1" customWidth="1"/>
    <col min="32" max="34" width="17.85546875" hidden="1" customWidth="1"/>
    <col min="35" max="35" width="18.85546875" hidden="1" customWidth="1"/>
    <col min="36" max="36" width="15.140625" hidden="1" customWidth="1"/>
  </cols>
  <sheetData>
    <row r="1" spans="1:36" s="15" customFormat="1" ht="15" customHeight="1" x14ac:dyDescent="0.25">
      <c r="A1" s="315" t="s">
        <v>756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274"/>
      <c r="T1" s="3"/>
    </row>
    <row r="2" spans="1:36" s="15" customFormat="1" ht="15" customHeight="1" x14ac:dyDescent="0.2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274"/>
      <c r="T2" s="3"/>
    </row>
    <row r="3" spans="1:36" s="15" customFormat="1" ht="15" customHeight="1" x14ac:dyDescent="0.25">
      <c r="A3" s="315" t="s">
        <v>757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274"/>
      <c r="T3" s="3"/>
    </row>
    <row r="4" spans="1:36" s="15" customFormat="1" ht="15" customHeight="1" x14ac:dyDescent="0.25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274"/>
      <c r="T4" s="3"/>
    </row>
    <row r="5" spans="1:36" s="15" customFormat="1" ht="15" customHeight="1" x14ac:dyDescent="0.25">
      <c r="A5" s="316" t="s">
        <v>1734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274"/>
      <c r="T5" s="3"/>
    </row>
    <row r="6" spans="1:36" s="15" customFormat="1" ht="15" customHeight="1" x14ac:dyDescent="0.25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274"/>
      <c r="T6" s="3"/>
    </row>
    <row r="7" spans="1:36" s="17" customFormat="1" ht="30" x14ac:dyDescent="0.25">
      <c r="A7" s="21" t="s">
        <v>0</v>
      </c>
      <c r="B7" s="22" t="s">
        <v>1</v>
      </c>
      <c r="C7" s="23" t="s">
        <v>758</v>
      </c>
      <c r="D7" s="23" t="s">
        <v>2</v>
      </c>
      <c r="E7" s="23" t="s">
        <v>3</v>
      </c>
      <c r="F7" s="23" t="s">
        <v>5</v>
      </c>
      <c r="G7" s="23" t="s">
        <v>759</v>
      </c>
      <c r="H7" s="23" t="s">
        <v>760</v>
      </c>
      <c r="I7" s="23" t="s">
        <v>761</v>
      </c>
      <c r="J7" s="23" t="s">
        <v>762</v>
      </c>
      <c r="K7" s="23" t="s">
        <v>763</v>
      </c>
      <c r="L7" s="23" t="s">
        <v>764</v>
      </c>
      <c r="M7" s="23" t="s">
        <v>765</v>
      </c>
      <c r="N7" s="23" t="s">
        <v>766</v>
      </c>
      <c r="O7" s="23" t="s">
        <v>767</v>
      </c>
      <c r="P7" s="23" t="s">
        <v>768</v>
      </c>
      <c r="Q7" s="23" t="s">
        <v>769</v>
      </c>
      <c r="R7" s="23" t="s">
        <v>770</v>
      </c>
      <c r="T7" s="325" t="s">
        <v>1708</v>
      </c>
      <c r="U7" s="326" t="s">
        <v>1</v>
      </c>
      <c r="V7" s="327" t="s">
        <v>1709</v>
      </c>
      <c r="W7" s="327" t="s">
        <v>5</v>
      </c>
      <c r="X7" s="327" t="s">
        <v>2</v>
      </c>
      <c r="Y7" s="327" t="s">
        <v>1710</v>
      </c>
      <c r="Z7" s="327" t="s">
        <v>6</v>
      </c>
      <c r="AA7" s="327" t="s">
        <v>1688</v>
      </c>
      <c r="AB7" s="327" t="s">
        <v>1711</v>
      </c>
      <c r="AC7" s="327" t="s">
        <v>1712</v>
      </c>
      <c r="AD7" s="327" t="s">
        <v>1713</v>
      </c>
      <c r="AE7" s="327" t="s">
        <v>1714</v>
      </c>
      <c r="AF7" s="327" t="s">
        <v>1715</v>
      </c>
      <c r="AG7" s="327" t="s">
        <v>1716</v>
      </c>
      <c r="AH7" s="327" t="s">
        <v>1717</v>
      </c>
      <c r="AI7" s="327" t="s">
        <v>1718</v>
      </c>
    </row>
    <row r="8" spans="1:36" s="4" customFormat="1" x14ac:dyDescent="0.25">
      <c r="A8" s="18">
        <v>0</v>
      </c>
      <c r="B8" s="19" t="s">
        <v>755</v>
      </c>
      <c r="C8" s="20">
        <f>+C9+C100+C313+C321+C335</f>
        <v>185591302309.33411</v>
      </c>
      <c r="D8" s="20">
        <f t="shared" ref="D8:R8" si="0">+D9+D100+D313+D321+D335</f>
        <v>17004969182.250002</v>
      </c>
      <c r="E8" s="20">
        <f t="shared" si="0"/>
        <v>17004969182.25</v>
      </c>
      <c r="F8" s="20">
        <f t="shared" si="0"/>
        <v>41371734418.330002</v>
      </c>
      <c r="G8" s="20">
        <f>+C8+D8-E8+F8</f>
        <v>226963036727.66412</v>
      </c>
      <c r="H8" s="20">
        <f t="shared" si="0"/>
        <v>14684660955.315001</v>
      </c>
      <c r="I8" s="20">
        <f t="shared" si="0"/>
        <v>121344966287.683</v>
      </c>
      <c r="J8" s="20">
        <f t="shared" ref="J8:J71" si="1">+G8-I8</f>
        <v>105618070439.98112</v>
      </c>
      <c r="K8" s="20">
        <f t="shared" si="0"/>
        <v>22560928613.055</v>
      </c>
      <c r="L8" s="20">
        <f t="shared" si="0"/>
        <v>103004323046.18298</v>
      </c>
      <c r="M8" s="20">
        <f t="shared" ref="M8:M12" si="2">+I8-L8</f>
        <v>18340643241.500015</v>
      </c>
      <c r="N8" s="20">
        <f t="shared" si="0"/>
        <v>16305498507.66</v>
      </c>
      <c r="O8" s="20">
        <f t="shared" si="0"/>
        <v>138840783654.155</v>
      </c>
      <c r="P8" s="20">
        <f t="shared" ref="P8:P12" si="3">+O8-I8</f>
        <v>17495817366.472</v>
      </c>
      <c r="Q8" s="20">
        <f t="shared" ref="Q8:Q71" si="4">+G8-O8</f>
        <v>88122253073.509125</v>
      </c>
      <c r="R8" s="20">
        <f t="shared" ref="R8:R71" si="5">+L8</f>
        <v>103004323046.18298</v>
      </c>
      <c r="T8" s="290">
        <v>0</v>
      </c>
      <c r="U8" s="328" t="s">
        <v>1719</v>
      </c>
      <c r="V8" s="329">
        <v>185591302311.25806</v>
      </c>
      <c r="W8" s="329">
        <f>+W9+W100+W313+W321+W335</f>
        <v>41371734418.330002</v>
      </c>
      <c r="X8" s="329">
        <v>17004969182.250002</v>
      </c>
      <c r="Y8" s="329">
        <v>17004969182.250002</v>
      </c>
      <c r="Z8" s="329">
        <f>+V8+W8+X8-Y8</f>
        <v>226963036729.58807</v>
      </c>
      <c r="AA8" s="329">
        <v>16267610393.660049</v>
      </c>
      <c r="AB8" s="329">
        <v>138804956038.45502</v>
      </c>
      <c r="AC8" s="329">
        <v>88120776557.913025</v>
      </c>
      <c r="AD8" s="329">
        <v>14646772841.314972</v>
      </c>
      <c r="AE8" s="329">
        <v>121309248570.48296</v>
      </c>
      <c r="AF8" s="329">
        <v>17495707467.972061</v>
      </c>
      <c r="AG8" s="329">
        <v>80490972454.128006</v>
      </c>
      <c r="AH8" s="329">
        <v>22578610665.414978</v>
      </c>
      <c r="AI8" s="329">
        <v>103069583119.54298</v>
      </c>
      <c r="AJ8" s="335">
        <f>+W8-F8</f>
        <v>0</v>
      </c>
    </row>
    <row r="9" spans="1:36" s="4" customFormat="1" x14ac:dyDescent="0.25">
      <c r="A9" s="11" t="s">
        <v>7</v>
      </c>
      <c r="B9" s="5" t="s">
        <v>8</v>
      </c>
      <c r="C9" s="6">
        <f>+C10+C47</f>
        <v>149371443995.9791</v>
      </c>
      <c r="D9" s="6">
        <f t="shared" ref="D9:R9" si="6">+D10+D47</f>
        <v>0</v>
      </c>
      <c r="E9" s="6">
        <f t="shared" si="6"/>
        <v>1992000000</v>
      </c>
      <c r="F9" s="6">
        <f t="shared" si="6"/>
        <v>337560762</v>
      </c>
      <c r="G9" s="6">
        <f t="shared" ref="G9:G72" si="7">+C9+D9-E9+F9</f>
        <v>147717004757.9791</v>
      </c>
      <c r="H9" s="6">
        <f t="shared" si="6"/>
        <v>10732665832</v>
      </c>
      <c r="I9" s="6">
        <f t="shared" si="6"/>
        <v>88905999295.309998</v>
      </c>
      <c r="J9" s="6">
        <f t="shared" si="1"/>
        <v>58811005462.669098</v>
      </c>
      <c r="K9" s="6">
        <f t="shared" si="6"/>
        <v>16936895565</v>
      </c>
      <c r="L9" s="6">
        <f t="shared" si="6"/>
        <v>83911883606.75</v>
      </c>
      <c r="M9" s="6">
        <f t="shared" si="2"/>
        <v>4994115688.5599976</v>
      </c>
      <c r="N9" s="6">
        <f t="shared" si="6"/>
        <v>11104987504</v>
      </c>
      <c r="O9" s="6">
        <f t="shared" si="6"/>
        <v>95701781849.309998</v>
      </c>
      <c r="P9" s="6">
        <f t="shared" si="3"/>
        <v>6795782554</v>
      </c>
      <c r="Q9" s="6">
        <f t="shared" si="4"/>
        <v>52015222908.669098</v>
      </c>
      <c r="R9" s="6">
        <f t="shared" si="5"/>
        <v>83911883606.75</v>
      </c>
      <c r="T9" s="290">
        <v>1</v>
      </c>
      <c r="U9" s="328" t="s">
        <v>8</v>
      </c>
      <c r="V9" s="329">
        <v>149371443995.97903</v>
      </c>
      <c r="W9" s="329">
        <v>337560762</v>
      </c>
      <c r="X9" s="329">
        <v>0</v>
      </c>
      <c r="Y9" s="329">
        <v>1992000000</v>
      </c>
      <c r="Z9" s="329">
        <f t="shared" ref="Z9:Z72" si="8">+V9+W9+X9-Y9</f>
        <v>147717004757.97903</v>
      </c>
      <c r="AA9" s="329">
        <v>11104987504</v>
      </c>
      <c r="AB9" s="329">
        <v>95701781849.309998</v>
      </c>
      <c r="AC9" s="329">
        <v>52015222908.669037</v>
      </c>
      <c r="AD9" s="329">
        <v>10732665832</v>
      </c>
      <c r="AE9" s="329">
        <v>88905999295.309998</v>
      </c>
      <c r="AF9" s="329">
        <v>6795782554</v>
      </c>
      <c r="AG9" s="329">
        <v>66974988041.75</v>
      </c>
      <c r="AH9" s="329">
        <v>16936895565</v>
      </c>
      <c r="AI9" s="329">
        <v>83911883606.75</v>
      </c>
      <c r="AJ9" s="335">
        <f t="shared" ref="AJ9:AJ72" si="9">+W9-F9</f>
        <v>0</v>
      </c>
    </row>
    <row r="10" spans="1:36" s="4" customFormat="1" x14ac:dyDescent="0.25">
      <c r="A10" s="11" t="s">
        <v>9</v>
      </c>
      <c r="B10" s="5" t="s">
        <v>10</v>
      </c>
      <c r="C10" s="6">
        <f>+C11+C26+C39</f>
        <v>101403084626.31569</v>
      </c>
      <c r="D10" s="6">
        <f t="shared" ref="D10:R10" si="10">+D11+D26+D39</f>
        <v>0</v>
      </c>
      <c r="E10" s="6">
        <f t="shared" si="10"/>
        <v>1992000000</v>
      </c>
      <c r="F10" s="6">
        <f t="shared" si="10"/>
        <v>337560762</v>
      </c>
      <c r="G10" s="6">
        <f t="shared" si="7"/>
        <v>99748645388.315689</v>
      </c>
      <c r="H10" s="6">
        <f t="shared" si="10"/>
        <v>10463412940</v>
      </c>
      <c r="I10" s="6">
        <f t="shared" si="10"/>
        <v>58103076093.75</v>
      </c>
      <c r="J10" s="6">
        <f t="shared" si="1"/>
        <v>41645569294.565689</v>
      </c>
      <c r="K10" s="6">
        <f t="shared" si="10"/>
        <v>10438668456</v>
      </c>
      <c r="L10" s="6">
        <f t="shared" si="10"/>
        <v>57884459482.75</v>
      </c>
      <c r="M10" s="6">
        <f t="shared" si="2"/>
        <v>218616611</v>
      </c>
      <c r="N10" s="6">
        <f t="shared" si="10"/>
        <v>10555718293</v>
      </c>
      <c r="O10" s="6">
        <f t="shared" si="10"/>
        <v>58211794639.75</v>
      </c>
      <c r="P10" s="6">
        <f t="shared" si="3"/>
        <v>108718546</v>
      </c>
      <c r="Q10" s="6">
        <f t="shared" si="4"/>
        <v>41536850748.565689</v>
      </c>
      <c r="R10" s="6">
        <f t="shared" si="5"/>
        <v>57884459482.75</v>
      </c>
      <c r="S10" s="292">
        <f>+I10/G10</f>
        <v>0.58249488870308064</v>
      </c>
      <c r="T10" s="290">
        <v>101</v>
      </c>
      <c r="U10" s="328" t="s">
        <v>10</v>
      </c>
      <c r="V10" s="329">
        <v>101403084626.31567</v>
      </c>
      <c r="W10" s="329">
        <v>337560762</v>
      </c>
      <c r="X10" s="329">
        <v>0</v>
      </c>
      <c r="Y10" s="329">
        <v>1992000000</v>
      </c>
      <c r="Z10" s="329">
        <f t="shared" si="8"/>
        <v>99748645388.315674</v>
      </c>
      <c r="AA10" s="329">
        <v>10555718293</v>
      </c>
      <c r="AB10" s="329">
        <v>58211794639.75</v>
      </c>
      <c r="AC10" s="329">
        <v>41536850748.565674</v>
      </c>
      <c r="AD10" s="329">
        <v>10463412940</v>
      </c>
      <c r="AE10" s="329">
        <v>58103076093.75</v>
      </c>
      <c r="AF10" s="329">
        <v>108718546</v>
      </c>
      <c r="AG10" s="329">
        <v>47445791026.75</v>
      </c>
      <c r="AH10" s="329">
        <v>10438668456</v>
      </c>
      <c r="AI10" s="329">
        <v>57884459482.75</v>
      </c>
      <c r="AJ10" s="335">
        <f t="shared" si="9"/>
        <v>0</v>
      </c>
    </row>
    <row r="11" spans="1:36" s="4" customFormat="1" x14ac:dyDescent="0.25">
      <c r="A11" s="11" t="s">
        <v>11</v>
      </c>
      <c r="B11" s="5" t="s">
        <v>12</v>
      </c>
      <c r="C11" s="6">
        <f>+C12+C23</f>
        <v>69423304803.897522</v>
      </c>
      <c r="D11" s="6">
        <f t="shared" ref="D11:R11" si="11">+D12+D23</f>
        <v>0</v>
      </c>
      <c r="E11" s="6">
        <f t="shared" si="11"/>
        <v>1000000000</v>
      </c>
      <c r="F11" s="6">
        <f t="shared" si="11"/>
        <v>337560762</v>
      </c>
      <c r="G11" s="6">
        <f t="shared" si="7"/>
        <v>68760865565.897522</v>
      </c>
      <c r="H11" s="6">
        <f t="shared" si="11"/>
        <v>8072234403</v>
      </c>
      <c r="I11" s="6">
        <f t="shared" si="11"/>
        <v>40564754147.75</v>
      </c>
      <c r="J11" s="6">
        <f t="shared" si="1"/>
        <v>28196111418.147522</v>
      </c>
      <c r="K11" s="6">
        <f t="shared" si="11"/>
        <v>8085709109</v>
      </c>
      <c r="L11" s="6">
        <f t="shared" si="11"/>
        <v>40517290126.75</v>
      </c>
      <c r="M11" s="6">
        <f t="shared" si="2"/>
        <v>47464021</v>
      </c>
      <c r="N11" s="6">
        <f t="shared" si="11"/>
        <v>8115148613</v>
      </c>
      <c r="O11" s="6">
        <f t="shared" si="11"/>
        <v>40616399641.75</v>
      </c>
      <c r="P11" s="6">
        <f t="shared" si="3"/>
        <v>51645494</v>
      </c>
      <c r="Q11" s="6">
        <f t="shared" si="4"/>
        <v>28144465924.147522</v>
      </c>
      <c r="R11" s="6">
        <f t="shared" si="5"/>
        <v>40517290126.75</v>
      </c>
      <c r="S11" s="292"/>
      <c r="T11" s="290">
        <v>10101</v>
      </c>
      <c r="U11" s="328" t="s">
        <v>12</v>
      </c>
      <c r="V11" s="329">
        <v>69423304803.897522</v>
      </c>
      <c r="W11" s="329">
        <v>337560762</v>
      </c>
      <c r="X11" s="329">
        <v>0</v>
      </c>
      <c r="Y11" s="329">
        <v>1000000000</v>
      </c>
      <c r="Z11" s="329">
        <f t="shared" si="8"/>
        <v>68760865565.897522</v>
      </c>
      <c r="AA11" s="329">
        <v>8115148613</v>
      </c>
      <c r="AB11" s="329">
        <v>40616399641.75</v>
      </c>
      <c r="AC11" s="329">
        <v>28144465924.147522</v>
      </c>
      <c r="AD11" s="329">
        <v>8072234403</v>
      </c>
      <c r="AE11" s="329">
        <v>40564754147.75</v>
      </c>
      <c r="AF11" s="329">
        <v>51645494</v>
      </c>
      <c r="AG11" s="329">
        <v>32431581017.75</v>
      </c>
      <c r="AH11" s="329">
        <v>8085709109</v>
      </c>
      <c r="AI11" s="329">
        <v>40517290126.75</v>
      </c>
      <c r="AJ11" s="335">
        <f t="shared" si="9"/>
        <v>0</v>
      </c>
    </row>
    <row r="12" spans="1:36" x14ac:dyDescent="0.25">
      <c r="A12" s="12" t="s">
        <v>13</v>
      </c>
      <c r="B12" s="7" t="s">
        <v>14</v>
      </c>
      <c r="C12" s="8">
        <f>+C13+C14+C15+C16+C17+C18+C19+C20+C21+C22</f>
        <v>68923682983.417526</v>
      </c>
      <c r="D12" s="8">
        <f t="shared" ref="D12:R12" si="12">+D13+D14+D15+D16+D17+D18+D19+D20+D21+D22</f>
        <v>0</v>
      </c>
      <c r="E12" s="8">
        <f t="shared" si="12"/>
        <v>1000000000</v>
      </c>
      <c r="F12" s="8">
        <f t="shared" si="12"/>
        <v>337560762</v>
      </c>
      <c r="G12" s="8">
        <f t="shared" si="7"/>
        <v>68261243745.417526</v>
      </c>
      <c r="H12" s="8">
        <f t="shared" si="12"/>
        <v>7977765618</v>
      </c>
      <c r="I12" s="8">
        <f t="shared" si="12"/>
        <v>40321377719.75</v>
      </c>
      <c r="J12" s="8">
        <f t="shared" si="1"/>
        <v>27939866025.667526</v>
      </c>
      <c r="K12" s="8">
        <f t="shared" si="12"/>
        <v>7991240324</v>
      </c>
      <c r="L12" s="8">
        <f t="shared" si="12"/>
        <v>40273913698.75</v>
      </c>
      <c r="M12" s="8">
        <f t="shared" si="2"/>
        <v>47464021</v>
      </c>
      <c r="N12" s="8">
        <f t="shared" si="12"/>
        <v>8020679828</v>
      </c>
      <c r="O12" s="8">
        <f t="shared" si="12"/>
        <v>40373023213.75</v>
      </c>
      <c r="P12" s="8">
        <f t="shared" si="3"/>
        <v>51645494</v>
      </c>
      <c r="Q12" s="8">
        <f t="shared" si="4"/>
        <v>27888220531.667526</v>
      </c>
      <c r="R12" s="8">
        <f t="shared" si="5"/>
        <v>40273913698.75</v>
      </c>
      <c r="S12" s="292"/>
      <c r="T12" s="290">
        <v>1010101</v>
      </c>
      <c r="U12" s="328" t="s">
        <v>14</v>
      </c>
      <c r="V12" s="329">
        <v>68923682983.417526</v>
      </c>
      <c r="W12" s="329">
        <v>337560762</v>
      </c>
      <c r="X12" s="329">
        <v>0</v>
      </c>
      <c r="Y12" s="329">
        <v>1000000000</v>
      </c>
      <c r="Z12" s="329">
        <f t="shared" si="8"/>
        <v>68261243745.417526</v>
      </c>
      <c r="AA12" s="329">
        <v>8020679828</v>
      </c>
      <c r="AB12" s="329">
        <v>40373023213.75</v>
      </c>
      <c r="AC12" s="329">
        <v>27888220531.667526</v>
      </c>
      <c r="AD12" s="329">
        <v>7977765618</v>
      </c>
      <c r="AE12" s="329">
        <v>40321377719.75</v>
      </c>
      <c r="AF12" s="329">
        <v>51645494</v>
      </c>
      <c r="AG12" s="329">
        <v>32282673374.75</v>
      </c>
      <c r="AH12" s="329">
        <v>7991240324</v>
      </c>
      <c r="AI12" s="329">
        <v>40273913698.75</v>
      </c>
      <c r="AJ12" s="335">
        <f t="shared" si="9"/>
        <v>0</v>
      </c>
    </row>
    <row r="13" spans="1:36" x14ac:dyDescent="0.25">
      <c r="A13" s="13" t="s">
        <v>15</v>
      </c>
      <c r="B13" s="1" t="s">
        <v>16</v>
      </c>
      <c r="C13" s="169">
        <v>33407689689.827702</v>
      </c>
      <c r="D13" s="169">
        <v>0</v>
      </c>
      <c r="E13" s="169">
        <v>1000000000</v>
      </c>
      <c r="F13" s="169">
        <v>337560762</v>
      </c>
      <c r="G13" s="169">
        <f t="shared" si="7"/>
        <v>32745250451.827702</v>
      </c>
      <c r="H13" s="169">
        <v>4946556524</v>
      </c>
      <c r="I13" s="169">
        <v>22240965870.75</v>
      </c>
      <c r="J13" s="169">
        <f t="shared" ref="J13:J76" si="13">+G13-I13</f>
        <v>10504284581.077702</v>
      </c>
      <c r="K13" s="169">
        <v>4957248281</v>
      </c>
      <c r="L13" s="169">
        <v>22231373295.75</v>
      </c>
      <c r="M13" s="169">
        <f>+I13-L13</f>
        <v>9592575</v>
      </c>
      <c r="N13" s="169">
        <v>4962518662</v>
      </c>
      <c r="O13" s="169">
        <v>22258922212.75</v>
      </c>
      <c r="P13" s="169">
        <f>+O13-I13</f>
        <v>17956342</v>
      </c>
      <c r="Q13" s="169">
        <f>+G13-O13</f>
        <v>10486328239.077702</v>
      </c>
      <c r="R13" s="169">
        <f t="shared" si="5"/>
        <v>22231373295.75</v>
      </c>
      <c r="S13" s="292"/>
      <c r="T13" s="290">
        <v>101010101</v>
      </c>
      <c r="U13" s="328" t="s">
        <v>16</v>
      </c>
      <c r="V13" s="329">
        <v>33407689689.827702</v>
      </c>
      <c r="W13" s="330">
        <v>337560762</v>
      </c>
      <c r="X13" s="329">
        <v>0</v>
      </c>
      <c r="Y13" s="329">
        <v>1000000000</v>
      </c>
      <c r="Z13" s="329">
        <f t="shared" si="8"/>
        <v>32745250451.827702</v>
      </c>
      <c r="AA13" s="329">
        <v>4962518662</v>
      </c>
      <c r="AB13" s="329">
        <v>22258922212.75</v>
      </c>
      <c r="AC13" s="329">
        <v>10486328239.077702</v>
      </c>
      <c r="AD13" s="329">
        <v>4946556524</v>
      </c>
      <c r="AE13" s="329">
        <v>22240965870.75</v>
      </c>
      <c r="AF13" s="329">
        <v>17956342</v>
      </c>
      <c r="AG13" s="329">
        <v>17274125014.75</v>
      </c>
      <c r="AH13" s="329">
        <v>4957248281</v>
      </c>
      <c r="AI13" s="329">
        <v>22231373295.75</v>
      </c>
      <c r="AJ13" s="335">
        <f t="shared" si="9"/>
        <v>0</v>
      </c>
    </row>
    <row r="14" spans="1:36" x14ac:dyDescent="0.25">
      <c r="A14" s="13" t="s">
        <v>17</v>
      </c>
      <c r="B14" s="1" t="s">
        <v>18</v>
      </c>
      <c r="C14" s="169">
        <v>16515320637.2269</v>
      </c>
      <c r="D14" s="169">
        <v>0</v>
      </c>
      <c r="E14" s="169">
        <v>0</v>
      </c>
      <c r="F14" s="169">
        <v>0</v>
      </c>
      <c r="G14" s="169">
        <f t="shared" si="7"/>
        <v>16515320637.2269</v>
      </c>
      <c r="H14" s="169">
        <v>2439359249</v>
      </c>
      <c r="I14" s="169">
        <v>10487463189</v>
      </c>
      <c r="J14" s="169">
        <f t="shared" si="1"/>
        <v>6027857448.2269001</v>
      </c>
      <c r="K14" s="169">
        <v>2439359249</v>
      </c>
      <c r="L14" s="169">
        <v>10487463189</v>
      </c>
      <c r="M14" s="169">
        <f t="shared" ref="M14:M77" si="14">+I14-L14</f>
        <v>0</v>
      </c>
      <c r="N14" s="169">
        <v>2439359249</v>
      </c>
      <c r="O14" s="169">
        <v>10487463189</v>
      </c>
      <c r="P14" s="169">
        <f t="shared" ref="P14:P77" si="15">+O14-I14</f>
        <v>0</v>
      </c>
      <c r="Q14" s="169">
        <f t="shared" ref="Q14:Q77" si="16">+G14-O14</f>
        <v>6027857448.2269001</v>
      </c>
      <c r="R14" s="169">
        <f t="shared" ref="R14:R75" si="17">+L14</f>
        <v>10487463189</v>
      </c>
      <c r="S14" s="292"/>
      <c r="T14" s="290">
        <v>101010102</v>
      </c>
      <c r="U14" s="328" t="s">
        <v>18</v>
      </c>
      <c r="V14" s="329">
        <v>16515320637.2269</v>
      </c>
      <c r="W14" s="329">
        <v>0</v>
      </c>
      <c r="X14" s="329">
        <v>0</v>
      </c>
      <c r="Y14" s="329">
        <v>0</v>
      </c>
      <c r="Z14" s="329">
        <f t="shared" si="8"/>
        <v>16515320637.2269</v>
      </c>
      <c r="AA14" s="329">
        <v>2439359249</v>
      </c>
      <c r="AB14" s="329">
        <v>10487463189</v>
      </c>
      <c r="AC14" s="329">
        <v>6027857448.2269001</v>
      </c>
      <c r="AD14" s="329">
        <v>2439359249</v>
      </c>
      <c r="AE14" s="329">
        <v>10487463189</v>
      </c>
      <c r="AF14" s="329">
        <v>0</v>
      </c>
      <c r="AG14" s="329">
        <v>8048103940</v>
      </c>
      <c r="AH14" s="329">
        <v>2439359249</v>
      </c>
      <c r="AI14" s="329">
        <v>10487463189</v>
      </c>
      <c r="AJ14" s="335">
        <f t="shared" si="9"/>
        <v>0</v>
      </c>
    </row>
    <row r="15" spans="1:36" x14ac:dyDescent="0.25">
      <c r="A15" s="13" t="s">
        <v>19</v>
      </c>
      <c r="B15" s="1" t="s">
        <v>20</v>
      </c>
      <c r="C15" s="169">
        <v>285216713.04000002</v>
      </c>
      <c r="D15" s="169">
        <v>0</v>
      </c>
      <c r="E15" s="169">
        <v>0</v>
      </c>
      <c r="F15" s="169">
        <v>0</v>
      </c>
      <c r="G15" s="169">
        <f t="shared" si="7"/>
        <v>285216713.04000002</v>
      </c>
      <c r="H15" s="169">
        <v>40087546</v>
      </c>
      <c r="I15" s="169">
        <v>199745575</v>
      </c>
      <c r="J15" s="169">
        <f t="shared" si="1"/>
        <v>85471138.040000021</v>
      </c>
      <c r="K15" s="169">
        <v>40087546</v>
      </c>
      <c r="L15" s="169">
        <v>199745575</v>
      </c>
      <c r="M15" s="169">
        <f t="shared" si="14"/>
        <v>0</v>
      </c>
      <c r="N15" s="169">
        <v>40087546</v>
      </c>
      <c r="O15" s="169">
        <v>199745575</v>
      </c>
      <c r="P15" s="169">
        <f t="shared" si="15"/>
        <v>0</v>
      </c>
      <c r="Q15" s="169">
        <f t="shared" si="16"/>
        <v>85471138.040000021</v>
      </c>
      <c r="R15" s="169">
        <f t="shared" si="5"/>
        <v>199745575</v>
      </c>
      <c r="S15" s="292"/>
      <c r="T15" s="290">
        <v>101010104</v>
      </c>
      <c r="U15" s="328" t="s">
        <v>20</v>
      </c>
      <c r="V15" s="329">
        <v>285216713.04000002</v>
      </c>
      <c r="W15" s="329">
        <v>0</v>
      </c>
      <c r="X15" s="329">
        <v>0</v>
      </c>
      <c r="Y15" s="329">
        <v>0</v>
      </c>
      <c r="Z15" s="329">
        <f t="shared" si="8"/>
        <v>285216713.04000002</v>
      </c>
      <c r="AA15" s="329">
        <v>40087546</v>
      </c>
      <c r="AB15" s="329">
        <v>199745575</v>
      </c>
      <c r="AC15" s="329">
        <v>85471138.040000021</v>
      </c>
      <c r="AD15" s="329">
        <v>40087546</v>
      </c>
      <c r="AE15" s="329">
        <v>199745575</v>
      </c>
      <c r="AF15" s="329">
        <v>0</v>
      </c>
      <c r="AG15" s="329">
        <v>159658029</v>
      </c>
      <c r="AH15" s="329">
        <v>40087546</v>
      </c>
      <c r="AI15" s="329">
        <v>199745575</v>
      </c>
      <c r="AJ15" s="335">
        <f t="shared" si="9"/>
        <v>0</v>
      </c>
    </row>
    <row r="16" spans="1:36" x14ac:dyDescent="0.25">
      <c r="A16" s="13" t="s">
        <v>21</v>
      </c>
      <c r="B16" s="1" t="s">
        <v>22</v>
      </c>
      <c r="C16" s="169">
        <v>377600944</v>
      </c>
      <c r="D16" s="169">
        <v>0</v>
      </c>
      <c r="E16" s="169">
        <v>0</v>
      </c>
      <c r="F16" s="169">
        <v>0</v>
      </c>
      <c r="G16" s="169">
        <f t="shared" si="7"/>
        <v>377600944</v>
      </c>
      <c r="H16" s="169">
        <v>40611003</v>
      </c>
      <c r="I16" s="169">
        <v>299145373</v>
      </c>
      <c r="J16" s="169">
        <f t="shared" si="1"/>
        <v>78455571</v>
      </c>
      <c r="K16" s="169">
        <v>40611003</v>
      </c>
      <c r="L16" s="169">
        <v>299145373</v>
      </c>
      <c r="M16" s="169">
        <f t="shared" si="14"/>
        <v>0</v>
      </c>
      <c r="N16" s="169">
        <v>40611003</v>
      </c>
      <c r="O16" s="169">
        <v>299145373</v>
      </c>
      <c r="P16" s="169">
        <f t="shared" si="15"/>
        <v>0</v>
      </c>
      <c r="Q16" s="169">
        <f t="shared" si="16"/>
        <v>78455571</v>
      </c>
      <c r="R16" s="169">
        <f t="shared" si="5"/>
        <v>299145373</v>
      </c>
      <c r="S16" s="292"/>
      <c r="T16" s="290">
        <v>101010105</v>
      </c>
      <c r="U16" s="328" t="s">
        <v>22</v>
      </c>
      <c r="V16" s="329">
        <v>377600944</v>
      </c>
      <c r="W16" s="329">
        <v>0</v>
      </c>
      <c r="X16" s="329">
        <v>0</v>
      </c>
      <c r="Y16" s="329">
        <v>0</v>
      </c>
      <c r="Z16" s="329">
        <f t="shared" si="8"/>
        <v>377600944</v>
      </c>
      <c r="AA16" s="329">
        <v>40611003</v>
      </c>
      <c r="AB16" s="329">
        <v>299145373</v>
      </c>
      <c r="AC16" s="329">
        <v>78455571</v>
      </c>
      <c r="AD16" s="329">
        <v>40611003</v>
      </c>
      <c r="AE16" s="329">
        <v>299145373</v>
      </c>
      <c r="AF16" s="329">
        <v>0</v>
      </c>
      <c r="AG16" s="329">
        <v>258534370</v>
      </c>
      <c r="AH16" s="329">
        <v>40611003</v>
      </c>
      <c r="AI16" s="329">
        <v>299145373</v>
      </c>
      <c r="AJ16" s="335">
        <f t="shared" si="9"/>
        <v>0</v>
      </c>
    </row>
    <row r="17" spans="1:36" x14ac:dyDescent="0.25">
      <c r="A17" s="13" t="s">
        <v>23</v>
      </c>
      <c r="B17" s="1" t="s">
        <v>24</v>
      </c>
      <c r="C17" s="169">
        <v>5153181410.46418</v>
      </c>
      <c r="D17" s="169">
        <v>0</v>
      </c>
      <c r="E17" s="169">
        <v>0</v>
      </c>
      <c r="F17" s="169">
        <v>0</v>
      </c>
      <c r="G17" s="169">
        <f t="shared" si="7"/>
        <v>5153181410.46418</v>
      </c>
      <c r="H17" s="169">
        <v>311324981</v>
      </c>
      <c r="I17" s="169">
        <v>4376174307</v>
      </c>
      <c r="J17" s="169">
        <f t="shared" si="1"/>
        <v>777007103.46417999</v>
      </c>
      <c r="K17" s="169">
        <v>305191987</v>
      </c>
      <c r="L17" s="169">
        <v>4360141409</v>
      </c>
      <c r="M17" s="169">
        <f t="shared" si="14"/>
        <v>16032898</v>
      </c>
      <c r="N17" s="169">
        <v>317709996</v>
      </c>
      <c r="O17" s="169">
        <v>4382696499</v>
      </c>
      <c r="P17" s="169">
        <f t="shared" si="15"/>
        <v>6522192</v>
      </c>
      <c r="Q17" s="169">
        <f t="shared" si="16"/>
        <v>770484911.46417999</v>
      </c>
      <c r="R17" s="169">
        <f t="shared" si="5"/>
        <v>4360141409</v>
      </c>
      <c r="S17" s="292"/>
      <c r="T17" s="290">
        <v>101010106</v>
      </c>
      <c r="U17" s="328" t="s">
        <v>24</v>
      </c>
      <c r="V17" s="329">
        <v>5153181410.46418</v>
      </c>
      <c r="W17" s="329">
        <v>0</v>
      </c>
      <c r="X17" s="329">
        <v>0</v>
      </c>
      <c r="Y17" s="329">
        <v>0</v>
      </c>
      <c r="Z17" s="329">
        <f t="shared" si="8"/>
        <v>5153181410.46418</v>
      </c>
      <c r="AA17" s="329">
        <v>317709996</v>
      </c>
      <c r="AB17" s="329">
        <v>4382696499</v>
      </c>
      <c r="AC17" s="329">
        <v>770484911.46417999</v>
      </c>
      <c r="AD17" s="329">
        <v>311324981</v>
      </c>
      <c r="AE17" s="329">
        <v>4376174307</v>
      </c>
      <c r="AF17" s="329">
        <v>6522192</v>
      </c>
      <c r="AG17" s="329">
        <v>4054949422</v>
      </c>
      <c r="AH17" s="329">
        <v>305191987</v>
      </c>
      <c r="AI17" s="329">
        <v>4360141409</v>
      </c>
      <c r="AJ17" s="335">
        <f t="shared" si="9"/>
        <v>0</v>
      </c>
    </row>
    <row r="18" spans="1:36" x14ac:dyDescent="0.25">
      <c r="A18" s="13" t="s">
        <v>25</v>
      </c>
      <c r="B18" s="1" t="s">
        <v>26</v>
      </c>
      <c r="C18" s="169">
        <v>1559394069.904</v>
      </c>
      <c r="D18" s="169">
        <v>0</v>
      </c>
      <c r="E18" s="169">
        <v>0</v>
      </c>
      <c r="F18" s="169">
        <v>0</v>
      </c>
      <c r="G18" s="169">
        <f t="shared" si="7"/>
        <v>1559394069.904</v>
      </c>
      <c r="H18" s="169">
        <v>45740066</v>
      </c>
      <c r="I18" s="169">
        <v>1224952999</v>
      </c>
      <c r="J18" s="169">
        <f t="shared" si="1"/>
        <v>334441070.90400004</v>
      </c>
      <c r="K18" s="169">
        <v>60580165</v>
      </c>
      <c r="L18" s="169">
        <v>1213635017</v>
      </c>
      <c r="M18" s="169">
        <f t="shared" si="14"/>
        <v>11317982</v>
      </c>
      <c r="N18" s="169">
        <v>51494397</v>
      </c>
      <c r="O18" s="169">
        <v>1231179092</v>
      </c>
      <c r="P18" s="169">
        <f t="shared" si="15"/>
        <v>6226093</v>
      </c>
      <c r="Q18" s="169">
        <f t="shared" si="16"/>
        <v>328214977.90400004</v>
      </c>
      <c r="R18" s="169">
        <f t="shared" si="5"/>
        <v>1213635017</v>
      </c>
      <c r="S18" s="292"/>
      <c r="T18" s="290">
        <v>101010107</v>
      </c>
      <c r="U18" s="328" t="s">
        <v>26</v>
      </c>
      <c r="V18" s="329">
        <v>1559394069.904</v>
      </c>
      <c r="W18" s="329">
        <v>0</v>
      </c>
      <c r="X18" s="329">
        <v>0</v>
      </c>
      <c r="Y18" s="329">
        <v>0</v>
      </c>
      <c r="Z18" s="329">
        <f t="shared" si="8"/>
        <v>1559394069.904</v>
      </c>
      <c r="AA18" s="329">
        <v>51494397</v>
      </c>
      <c r="AB18" s="329">
        <v>1231179092</v>
      </c>
      <c r="AC18" s="329">
        <v>328214977.90400004</v>
      </c>
      <c r="AD18" s="329">
        <v>45740066</v>
      </c>
      <c r="AE18" s="329">
        <v>1224952999</v>
      </c>
      <c r="AF18" s="329">
        <v>6226093</v>
      </c>
      <c r="AG18" s="329">
        <v>1153054852</v>
      </c>
      <c r="AH18" s="329">
        <v>60580165</v>
      </c>
      <c r="AI18" s="329">
        <v>1213635017</v>
      </c>
      <c r="AJ18" s="335">
        <f t="shared" si="9"/>
        <v>0</v>
      </c>
    </row>
    <row r="19" spans="1:36" x14ac:dyDescent="0.25">
      <c r="A19" s="13" t="s">
        <v>27</v>
      </c>
      <c r="B19" s="1" t="s">
        <v>28</v>
      </c>
      <c r="C19" s="169">
        <v>2019936478.4000001</v>
      </c>
      <c r="D19" s="169">
        <v>0</v>
      </c>
      <c r="E19" s="169">
        <v>0</v>
      </c>
      <c r="F19" s="169">
        <v>0</v>
      </c>
      <c r="G19" s="169">
        <f t="shared" si="7"/>
        <v>2019936478.4000001</v>
      </c>
      <c r="H19" s="169">
        <v>141359677</v>
      </c>
      <c r="I19" s="169">
        <v>1287700247</v>
      </c>
      <c r="J19" s="169">
        <f t="shared" si="1"/>
        <v>732236231.4000001</v>
      </c>
      <c r="K19" s="169">
        <v>141359677</v>
      </c>
      <c r="L19" s="169">
        <v>1287700247</v>
      </c>
      <c r="M19" s="169">
        <f t="shared" si="14"/>
        <v>0</v>
      </c>
      <c r="N19" s="169">
        <v>139469165</v>
      </c>
      <c r="O19" s="169">
        <v>1287700247</v>
      </c>
      <c r="P19" s="169">
        <f t="shared" si="15"/>
        <v>0</v>
      </c>
      <c r="Q19" s="169">
        <f t="shared" si="16"/>
        <v>732236231.4000001</v>
      </c>
      <c r="R19" s="169">
        <f t="shared" si="5"/>
        <v>1287700247</v>
      </c>
      <c r="S19" s="292"/>
      <c r="T19" s="290">
        <v>101010108</v>
      </c>
      <c r="U19" s="328" t="s">
        <v>28</v>
      </c>
      <c r="V19" s="329">
        <v>2019936478.4000001</v>
      </c>
      <c r="W19" s="329">
        <v>0</v>
      </c>
      <c r="X19" s="329">
        <v>0</v>
      </c>
      <c r="Y19" s="329">
        <v>0</v>
      </c>
      <c r="Z19" s="329">
        <f t="shared" si="8"/>
        <v>2019936478.4000001</v>
      </c>
      <c r="AA19" s="329">
        <v>139469165</v>
      </c>
      <c r="AB19" s="329">
        <v>1287700247</v>
      </c>
      <c r="AC19" s="329">
        <v>732236231.4000001</v>
      </c>
      <c r="AD19" s="329">
        <v>141359677</v>
      </c>
      <c r="AE19" s="329">
        <v>1287700247</v>
      </c>
      <c r="AF19" s="329">
        <v>0</v>
      </c>
      <c r="AG19" s="329">
        <v>1146340570</v>
      </c>
      <c r="AH19" s="329">
        <v>141359677</v>
      </c>
      <c r="AI19" s="329">
        <v>1287700247</v>
      </c>
      <c r="AJ19" s="335">
        <f t="shared" si="9"/>
        <v>0</v>
      </c>
    </row>
    <row r="20" spans="1:36" x14ac:dyDescent="0.25">
      <c r="A20" s="13" t="s">
        <v>29</v>
      </c>
      <c r="B20" s="1" t="s">
        <v>30</v>
      </c>
      <c r="C20" s="169">
        <v>5485952377.2466602</v>
      </c>
      <c r="D20" s="169">
        <v>0</v>
      </c>
      <c r="E20" s="169">
        <v>0</v>
      </c>
      <c r="F20" s="169">
        <v>0</v>
      </c>
      <c r="G20" s="169">
        <f t="shared" si="7"/>
        <v>5485952377.2466602</v>
      </c>
      <c r="H20" s="169">
        <v>5356587</v>
      </c>
      <c r="I20" s="169">
        <v>34612341</v>
      </c>
      <c r="J20" s="169">
        <f t="shared" si="1"/>
        <v>5451340036.2466602</v>
      </c>
      <c r="K20" s="169">
        <v>2889578</v>
      </c>
      <c r="L20" s="169">
        <v>28662256</v>
      </c>
      <c r="M20" s="169">
        <f t="shared" si="14"/>
        <v>5950085</v>
      </c>
      <c r="N20" s="169">
        <v>19111067</v>
      </c>
      <c r="O20" s="169">
        <v>49317111</v>
      </c>
      <c r="P20" s="169">
        <f t="shared" si="15"/>
        <v>14704770</v>
      </c>
      <c r="Q20" s="169">
        <f t="shared" si="16"/>
        <v>5436635266.2466602</v>
      </c>
      <c r="R20" s="169">
        <f t="shared" si="5"/>
        <v>28662256</v>
      </c>
      <c r="S20" s="292"/>
      <c r="T20" s="290">
        <v>101010109</v>
      </c>
      <c r="U20" s="328" t="s">
        <v>30</v>
      </c>
      <c r="V20" s="329">
        <v>5485952377.2466602</v>
      </c>
      <c r="W20" s="329">
        <v>0</v>
      </c>
      <c r="X20" s="329">
        <v>0</v>
      </c>
      <c r="Y20" s="329">
        <v>0</v>
      </c>
      <c r="Z20" s="329">
        <f t="shared" si="8"/>
        <v>5485952377.2466602</v>
      </c>
      <c r="AA20" s="329">
        <v>19111067</v>
      </c>
      <c r="AB20" s="329">
        <v>49317111</v>
      </c>
      <c r="AC20" s="329">
        <v>5436635266.2466602</v>
      </c>
      <c r="AD20" s="329">
        <v>5356587</v>
      </c>
      <c r="AE20" s="329">
        <v>34612341</v>
      </c>
      <c r="AF20" s="329">
        <v>14704770</v>
      </c>
      <c r="AG20" s="329">
        <v>25772678</v>
      </c>
      <c r="AH20" s="329">
        <v>2889578</v>
      </c>
      <c r="AI20" s="329">
        <v>28662256</v>
      </c>
      <c r="AJ20" s="335">
        <f t="shared" si="9"/>
        <v>0</v>
      </c>
    </row>
    <row r="21" spans="1:36" x14ac:dyDescent="0.25">
      <c r="A21" s="13" t="s">
        <v>31</v>
      </c>
      <c r="B21" s="1" t="s">
        <v>32</v>
      </c>
      <c r="C21" s="169">
        <v>4115390663.3080802</v>
      </c>
      <c r="D21" s="169">
        <v>0</v>
      </c>
      <c r="E21" s="169">
        <v>0</v>
      </c>
      <c r="F21" s="169">
        <v>0</v>
      </c>
      <c r="G21" s="169">
        <f t="shared" si="7"/>
        <v>4115390663.3080802</v>
      </c>
      <c r="H21" s="169">
        <v>7369985</v>
      </c>
      <c r="I21" s="169">
        <v>170617818</v>
      </c>
      <c r="J21" s="169">
        <f t="shared" si="1"/>
        <v>3944772845.3080802</v>
      </c>
      <c r="K21" s="169">
        <v>3912838</v>
      </c>
      <c r="L21" s="169">
        <v>166047337</v>
      </c>
      <c r="M21" s="169">
        <f t="shared" si="14"/>
        <v>4570481</v>
      </c>
      <c r="N21" s="169">
        <v>10318743</v>
      </c>
      <c r="O21" s="169">
        <v>176853915</v>
      </c>
      <c r="P21" s="169">
        <f t="shared" si="15"/>
        <v>6236097</v>
      </c>
      <c r="Q21" s="169">
        <f t="shared" si="16"/>
        <v>3938536748.3080802</v>
      </c>
      <c r="R21" s="169">
        <f t="shared" si="5"/>
        <v>166047337</v>
      </c>
      <c r="S21" s="292"/>
      <c r="T21" s="290">
        <v>101010110</v>
      </c>
      <c r="U21" s="328" t="s">
        <v>32</v>
      </c>
      <c r="V21" s="329">
        <v>4115390663.3080802</v>
      </c>
      <c r="W21" s="329">
        <v>0</v>
      </c>
      <c r="X21" s="329">
        <v>0</v>
      </c>
      <c r="Y21" s="329">
        <v>0</v>
      </c>
      <c r="Z21" s="329">
        <f t="shared" si="8"/>
        <v>4115390663.3080802</v>
      </c>
      <c r="AA21" s="329">
        <v>10318743</v>
      </c>
      <c r="AB21" s="329">
        <v>176853915</v>
      </c>
      <c r="AC21" s="329">
        <v>3938536748.3080802</v>
      </c>
      <c r="AD21" s="329">
        <v>7369985</v>
      </c>
      <c r="AE21" s="329">
        <v>170617818</v>
      </c>
      <c r="AF21" s="329">
        <v>6236097</v>
      </c>
      <c r="AG21" s="329">
        <v>162134499</v>
      </c>
      <c r="AH21" s="329">
        <v>3912838</v>
      </c>
      <c r="AI21" s="329">
        <v>166047337</v>
      </c>
      <c r="AJ21" s="335">
        <f t="shared" si="9"/>
        <v>0</v>
      </c>
    </row>
    <row r="22" spans="1:36" x14ac:dyDescent="0.25">
      <c r="A22" s="13" t="s">
        <v>33</v>
      </c>
      <c r="B22" s="1" t="s">
        <v>34</v>
      </c>
      <c r="C22" s="169">
        <v>4000000</v>
      </c>
      <c r="D22" s="169">
        <v>0</v>
      </c>
      <c r="E22" s="169">
        <v>0</v>
      </c>
      <c r="F22" s="169">
        <v>0</v>
      </c>
      <c r="G22" s="169">
        <f t="shared" si="7"/>
        <v>4000000</v>
      </c>
      <c r="H22" s="169">
        <v>0</v>
      </c>
      <c r="I22" s="169">
        <v>0</v>
      </c>
      <c r="J22" s="169">
        <f t="shared" si="1"/>
        <v>4000000</v>
      </c>
      <c r="K22" s="169">
        <v>0</v>
      </c>
      <c r="L22" s="169">
        <v>0</v>
      </c>
      <c r="M22" s="169">
        <f t="shared" si="14"/>
        <v>0</v>
      </c>
      <c r="N22" s="169">
        <v>0</v>
      </c>
      <c r="O22" s="169">
        <v>0</v>
      </c>
      <c r="P22" s="169">
        <f t="shared" si="15"/>
        <v>0</v>
      </c>
      <c r="Q22" s="169">
        <f t="shared" si="16"/>
        <v>4000000</v>
      </c>
      <c r="R22" s="169">
        <f t="shared" si="5"/>
        <v>0</v>
      </c>
      <c r="S22" s="292"/>
      <c r="T22" s="290">
        <v>101010111</v>
      </c>
      <c r="U22" s="328" t="s">
        <v>34</v>
      </c>
      <c r="V22" s="329">
        <v>4000000</v>
      </c>
      <c r="W22" s="329">
        <v>0</v>
      </c>
      <c r="X22" s="329">
        <v>0</v>
      </c>
      <c r="Y22" s="329">
        <v>0</v>
      </c>
      <c r="Z22" s="329">
        <f t="shared" si="8"/>
        <v>4000000</v>
      </c>
      <c r="AA22" s="329">
        <v>0</v>
      </c>
      <c r="AB22" s="329">
        <v>0</v>
      </c>
      <c r="AC22" s="329">
        <v>4000000</v>
      </c>
      <c r="AD22" s="329">
        <v>0</v>
      </c>
      <c r="AE22" s="329">
        <v>0</v>
      </c>
      <c r="AF22" s="329">
        <v>0</v>
      </c>
      <c r="AG22" s="329">
        <v>0</v>
      </c>
      <c r="AH22" s="329">
        <v>0</v>
      </c>
      <c r="AI22" s="329">
        <v>0</v>
      </c>
      <c r="AJ22" s="335">
        <f t="shared" si="9"/>
        <v>0</v>
      </c>
    </row>
    <row r="23" spans="1:36" s="4" customFormat="1" x14ac:dyDescent="0.25">
      <c r="A23" s="14" t="s">
        <v>35</v>
      </c>
      <c r="B23" s="9" t="s">
        <v>36</v>
      </c>
      <c r="C23" s="10">
        <f t="shared" ref="C23:R23" si="18">+C24+C25</f>
        <v>499621820.47999996</v>
      </c>
      <c r="D23" s="10">
        <f t="shared" si="18"/>
        <v>0</v>
      </c>
      <c r="E23" s="10">
        <f t="shared" si="18"/>
        <v>0</v>
      </c>
      <c r="F23" s="10">
        <f t="shared" si="18"/>
        <v>0</v>
      </c>
      <c r="G23" s="10">
        <f t="shared" si="7"/>
        <v>499621820.47999996</v>
      </c>
      <c r="H23" s="10">
        <f t="shared" si="18"/>
        <v>94468785</v>
      </c>
      <c r="I23" s="10">
        <f t="shared" si="18"/>
        <v>243376428</v>
      </c>
      <c r="J23" s="10">
        <f t="shared" si="1"/>
        <v>256245392.47999996</v>
      </c>
      <c r="K23" s="10">
        <f t="shared" si="18"/>
        <v>94468785</v>
      </c>
      <c r="L23" s="10">
        <f t="shared" si="18"/>
        <v>243376428</v>
      </c>
      <c r="M23" s="10">
        <f t="shared" si="14"/>
        <v>0</v>
      </c>
      <c r="N23" s="10">
        <f t="shared" si="18"/>
        <v>94468785</v>
      </c>
      <c r="O23" s="10">
        <f t="shared" si="18"/>
        <v>243376428</v>
      </c>
      <c r="P23" s="10">
        <f t="shared" si="15"/>
        <v>0</v>
      </c>
      <c r="Q23" s="10">
        <f t="shared" si="16"/>
        <v>256245392.47999996</v>
      </c>
      <c r="R23" s="10">
        <f t="shared" si="5"/>
        <v>243376428</v>
      </c>
      <c r="S23" s="292"/>
      <c r="T23" s="290">
        <v>1010102</v>
      </c>
      <c r="U23" s="328" t="s">
        <v>36</v>
      </c>
      <c r="V23" s="329">
        <v>499621820.47999996</v>
      </c>
      <c r="W23" s="329">
        <v>0</v>
      </c>
      <c r="X23" s="329">
        <v>0</v>
      </c>
      <c r="Y23" s="329">
        <v>0</v>
      </c>
      <c r="Z23" s="329">
        <f t="shared" si="8"/>
        <v>499621820.47999996</v>
      </c>
      <c r="AA23" s="329">
        <v>94468785</v>
      </c>
      <c r="AB23" s="329">
        <v>243376428</v>
      </c>
      <c r="AC23" s="329">
        <v>256245392.47999996</v>
      </c>
      <c r="AD23" s="329">
        <v>94468785</v>
      </c>
      <c r="AE23" s="329">
        <v>243376428</v>
      </c>
      <c r="AF23" s="329">
        <v>0</v>
      </c>
      <c r="AG23" s="329">
        <v>148907643</v>
      </c>
      <c r="AH23" s="329">
        <v>94468785</v>
      </c>
      <c r="AI23" s="329">
        <v>243376428</v>
      </c>
      <c r="AJ23" s="335">
        <f t="shared" si="9"/>
        <v>0</v>
      </c>
    </row>
    <row r="24" spans="1:36" x14ac:dyDescent="0.25">
      <c r="A24" s="13" t="s">
        <v>37</v>
      </c>
      <c r="B24" s="1" t="s">
        <v>38</v>
      </c>
      <c r="C24" s="169">
        <v>87223075.200000003</v>
      </c>
      <c r="D24" s="169">
        <v>0</v>
      </c>
      <c r="E24" s="169">
        <v>0</v>
      </c>
      <c r="F24" s="169">
        <v>0</v>
      </c>
      <c r="G24" s="169">
        <f t="shared" si="7"/>
        <v>87223075.200000003</v>
      </c>
      <c r="H24" s="169">
        <v>9431268</v>
      </c>
      <c r="I24" s="169">
        <v>52255436</v>
      </c>
      <c r="J24" s="169">
        <f t="shared" si="1"/>
        <v>34967639.200000003</v>
      </c>
      <c r="K24" s="169">
        <v>9431268</v>
      </c>
      <c r="L24" s="169">
        <v>52255436</v>
      </c>
      <c r="M24" s="169">
        <f t="shared" si="14"/>
        <v>0</v>
      </c>
      <c r="N24" s="169">
        <v>9431268</v>
      </c>
      <c r="O24" s="169">
        <v>52255436</v>
      </c>
      <c r="P24" s="169">
        <f t="shared" si="15"/>
        <v>0</v>
      </c>
      <c r="Q24" s="169">
        <f t="shared" si="16"/>
        <v>34967639.200000003</v>
      </c>
      <c r="R24" s="169">
        <f t="shared" si="5"/>
        <v>52255436</v>
      </c>
      <c r="S24" s="292"/>
      <c r="T24" s="290">
        <v>101010201</v>
      </c>
      <c r="U24" s="328" t="s">
        <v>38</v>
      </c>
      <c r="V24" s="329">
        <v>87223075.200000003</v>
      </c>
      <c r="W24" s="329">
        <v>0</v>
      </c>
      <c r="X24" s="329">
        <v>0</v>
      </c>
      <c r="Y24" s="329">
        <v>0</v>
      </c>
      <c r="Z24" s="329">
        <f t="shared" si="8"/>
        <v>87223075.200000003</v>
      </c>
      <c r="AA24" s="329">
        <v>9431268</v>
      </c>
      <c r="AB24" s="329">
        <v>52255436</v>
      </c>
      <c r="AC24" s="329">
        <v>34967639.200000003</v>
      </c>
      <c r="AD24" s="329">
        <v>9431268</v>
      </c>
      <c r="AE24" s="329">
        <v>52255436</v>
      </c>
      <c r="AF24" s="329">
        <v>0</v>
      </c>
      <c r="AG24" s="329">
        <v>42824168</v>
      </c>
      <c r="AH24" s="329">
        <v>9431268</v>
      </c>
      <c r="AI24" s="329">
        <v>52255436</v>
      </c>
      <c r="AJ24" s="335">
        <f t="shared" si="9"/>
        <v>0</v>
      </c>
    </row>
    <row r="25" spans="1:36" x14ac:dyDescent="0.25">
      <c r="A25" s="13" t="s">
        <v>39</v>
      </c>
      <c r="B25" s="1" t="s">
        <v>40</v>
      </c>
      <c r="C25" s="169">
        <v>412398745.27999997</v>
      </c>
      <c r="D25" s="169">
        <v>0</v>
      </c>
      <c r="E25" s="169">
        <v>0</v>
      </c>
      <c r="F25" s="169">
        <v>0</v>
      </c>
      <c r="G25" s="169">
        <f t="shared" si="7"/>
        <v>412398745.27999997</v>
      </c>
      <c r="H25" s="169">
        <v>85037517</v>
      </c>
      <c r="I25" s="169">
        <v>191120992</v>
      </c>
      <c r="J25" s="169">
        <f t="shared" si="1"/>
        <v>221277753.27999997</v>
      </c>
      <c r="K25" s="169">
        <v>85037517</v>
      </c>
      <c r="L25" s="169">
        <v>191120992</v>
      </c>
      <c r="M25" s="169">
        <f t="shared" si="14"/>
        <v>0</v>
      </c>
      <c r="N25" s="169">
        <v>85037517</v>
      </c>
      <c r="O25" s="169">
        <v>191120992</v>
      </c>
      <c r="P25" s="169">
        <f t="shared" si="15"/>
        <v>0</v>
      </c>
      <c r="Q25" s="169">
        <f t="shared" si="16"/>
        <v>221277753.27999997</v>
      </c>
      <c r="R25" s="169">
        <f t="shared" si="5"/>
        <v>191120992</v>
      </c>
      <c r="S25" s="292"/>
      <c r="T25" s="290">
        <v>101010202</v>
      </c>
      <c r="U25" s="328" t="s">
        <v>40</v>
      </c>
      <c r="V25" s="329">
        <v>412398745.27999997</v>
      </c>
      <c r="W25" s="329">
        <v>0</v>
      </c>
      <c r="X25" s="329">
        <v>0</v>
      </c>
      <c r="Y25" s="329">
        <v>0</v>
      </c>
      <c r="Z25" s="329">
        <f t="shared" si="8"/>
        <v>412398745.27999997</v>
      </c>
      <c r="AA25" s="329">
        <v>85037517</v>
      </c>
      <c r="AB25" s="329">
        <v>191120992</v>
      </c>
      <c r="AC25" s="329">
        <v>221277753.27999997</v>
      </c>
      <c r="AD25" s="329">
        <v>85037517</v>
      </c>
      <c r="AE25" s="329">
        <v>191120992</v>
      </c>
      <c r="AF25" s="329">
        <v>0</v>
      </c>
      <c r="AG25" s="329">
        <v>106083475</v>
      </c>
      <c r="AH25" s="329">
        <v>85037517</v>
      </c>
      <c r="AI25" s="329">
        <v>191120992</v>
      </c>
      <c r="AJ25" s="335">
        <f t="shared" si="9"/>
        <v>0</v>
      </c>
    </row>
    <row r="26" spans="1:36" s="4" customFormat="1" x14ac:dyDescent="0.25">
      <c r="A26" s="11" t="s">
        <v>41</v>
      </c>
      <c r="B26" s="5" t="s">
        <v>42</v>
      </c>
      <c r="C26" s="6">
        <f>+C27+C29+C31+C33+C35+C37</f>
        <v>25914052557.82769</v>
      </c>
      <c r="D26" s="6">
        <f t="shared" ref="D26:R26" si="19">+D27+D29+D31+D33+D35+D37</f>
        <v>0</v>
      </c>
      <c r="E26" s="6">
        <f t="shared" si="19"/>
        <v>0</v>
      </c>
      <c r="F26" s="6">
        <f t="shared" si="19"/>
        <v>0</v>
      </c>
      <c r="G26" s="6">
        <f t="shared" si="7"/>
        <v>25914052557.82769</v>
      </c>
      <c r="H26" s="6">
        <f t="shared" si="19"/>
        <v>2344178673</v>
      </c>
      <c r="I26" s="6">
        <f t="shared" si="19"/>
        <v>15933512889</v>
      </c>
      <c r="J26" s="6">
        <f t="shared" si="1"/>
        <v>9980539668.8276901</v>
      </c>
      <c r="K26" s="6">
        <f t="shared" si="19"/>
        <v>2303959483</v>
      </c>
      <c r="L26" s="6">
        <f t="shared" si="19"/>
        <v>15766600921</v>
      </c>
      <c r="M26" s="6">
        <f t="shared" si="14"/>
        <v>166911968</v>
      </c>
      <c r="N26" s="6">
        <f t="shared" si="19"/>
        <v>2344021243</v>
      </c>
      <c r="O26" s="6">
        <f t="shared" si="19"/>
        <v>15939819368</v>
      </c>
      <c r="P26" s="6">
        <f t="shared" si="15"/>
        <v>6306479</v>
      </c>
      <c r="Q26" s="6">
        <f t="shared" si="16"/>
        <v>9974233189.8276901</v>
      </c>
      <c r="R26" s="6">
        <f t="shared" si="5"/>
        <v>15766600921</v>
      </c>
      <c r="S26" s="292"/>
      <c r="T26" s="290">
        <v>10102</v>
      </c>
      <c r="U26" s="328" t="s">
        <v>42</v>
      </c>
      <c r="V26" s="329">
        <v>25914052557.82769</v>
      </c>
      <c r="W26" s="329">
        <v>0</v>
      </c>
      <c r="X26" s="329">
        <v>0</v>
      </c>
      <c r="Y26" s="329">
        <v>0</v>
      </c>
      <c r="Z26" s="329">
        <f t="shared" si="8"/>
        <v>25914052557.82769</v>
      </c>
      <c r="AA26" s="329">
        <v>2344021243</v>
      </c>
      <c r="AB26" s="329">
        <v>15939819368</v>
      </c>
      <c r="AC26" s="329">
        <v>9974233189.8276901</v>
      </c>
      <c r="AD26" s="329">
        <v>2344178673</v>
      </c>
      <c r="AE26" s="329">
        <v>15933512889</v>
      </c>
      <c r="AF26" s="329">
        <v>6306479</v>
      </c>
      <c r="AG26" s="329">
        <v>13462641438</v>
      </c>
      <c r="AH26" s="329">
        <v>2303959483</v>
      </c>
      <c r="AI26" s="329">
        <v>15766600921</v>
      </c>
      <c r="AJ26" s="335">
        <f t="shared" si="9"/>
        <v>0</v>
      </c>
    </row>
    <row r="27" spans="1:36" s="4" customFormat="1" x14ac:dyDescent="0.25">
      <c r="A27" s="14" t="s">
        <v>43</v>
      </c>
      <c r="B27" s="9" t="s">
        <v>44</v>
      </c>
      <c r="C27" s="10">
        <f t="shared" ref="C27:R27" si="20">+C28</f>
        <v>8955496978.0898991</v>
      </c>
      <c r="D27" s="10">
        <f t="shared" si="20"/>
        <v>0</v>
      </c>
      <c r="E27" s="10">
        <f t="shared" si="20"/>
        <v>0</v>
      </c>
      <c r="F27" s="10">
        <f t="shared" si="20"/>
        <v>0</v>
      </c>
      <c r="G27" s="10">
        <f t="shared" si="7"/>
        <v>8955496978.0898991</v>
      </c>
      <c r="H27" s="10">
        <f t="shared" si="20"/>
        <v>966716295</v>
      </c>
      <c r="I27" s="10">
        <f t="shared" si="20"/>
        <v>4252181601</v>
      </c>
      <c r="J27" s="10">
        <f t="shared" si="1"/>
        <v>4703315377.0898991</v>
      </c>
      <c r="K27" s="10">
        <f t="shared" si="20"/>
        <v>966716295</v>
      </c>
      <c r="L27" s="10">
        <f t="shared" si="20"/>
        <v>4252181601</v>
      </c>
      <c r="M27" s="10">
        <f t="shared" si="14"/>
        <v>0</v>
      </c>
      <c r="N27" s="10">
        <f t="shared" si="20"/>
        <v>966716295</v>
      </c>
      <c r="O27" s="10">
        <f t="shared" si="20"/>
        <v>4252181601</v>
      </c>
      <c r="P27" s="10">
        <f t="shared" si="15"/>
        <v>0</v>
      </c>
      <c r="Q27" s="10">
        <f t="shared" si="16"/>
        <v>4703315377.0898991</v>
      </c>
      <c r="R27" s="10">
        <f t="shared" si="5"/>
        <v>4252181601</v>
      </c>
      <c r="S27" s="292"/>
      <c r="T27" s="290">
        <v>1010201</v>
      </c>
      <c r="U27" s="328" t="s">
        <v>44</v>
      </c>
      <c r="V27" s="329">
        <v>8955496978.0898991</v>
      </c>
      <c r="W27" s="329">
        <v>0</v>
      </c>
      <c r="X27" s="329">
        <v>0</v>
      </c>
      <c r="Y27" s="329">
        <v>0</v>
      </c>
      <c r="Z27" s="329">
        <f t="shared" si="8"/>
        <v>8955496978.0898991</v>
      </c>
      <c r="AA27" s="329">
        <v>966716295</v>
      </c>
      <c r="AB27" s="329">
        <v>4252181601</v>
      </c>
      <c r="AC27" s="329">
        <v>4703315377.0898991</v>
      </c>
      <c r="AD27" s="329">
        <v>966716295</v>
      </c>
      <c r="AE27" s="329">
        <v>4252181601</v>
      </c>
      <c r="AF27" s="329">
        <v>0</v>
      </c>
      <c r="AG27" s="329">
        <v>3285465306</v>
      </c>
      <c r="AH27" s="329">
        <v>966716295</v>
      </c>
      <c r="AI27" s="329">
        <v>4252181601</v>
      </c>
      <c r="AJ27" s="335">
        <f t="shared" si="9"/>
        <v>0</v>
      </c>
    </row>
    <row r="28" spans="1:36" x14ac:dyDescent="0.25">
      <c r="A28" s="13" t="s">
        <v>45</v>
      </c>
      <c r="B28" s="1" t="s">
        <v>44</v>
      </c>
      <c r="C28" s="169">
        <v>8955496978.0898991</v>
      </c>
      <c r="D28" s="169">
        <v>0</v>
      </c>
      <c r="E28" s="169">
        <v>0</v>
      </c>
      <c r="F28" s="169">
        <v>0</v>
      </c>
      <c r="G28" s="169">
        <f t="shared" si="7"/>
        <v>8955496978.0898991</v>
      </c>
      <c r="H28" s="169">
        <v>966716295</v>
      </c>
      <c r="I28" s="169">
        <v>4252181601</v>
      </c>
      <c r="J28" s="169">
        <f t="shared" si="1"/>
        <v>4703315377.0898991</v>
      </c>
      <c r="K28" s="169">
        <v>966716295</v>
      </c>
      <c r="L28" s="169">
        <v>4252181601</v>
      </c>
      <c r="M28" s="169">
        <f t="shared" si="14"/>
        <v>0</v>
      </c>
      <c r="N28" s="169">
        <v>966716295</v>
      </c>
      <c r="O28" s="169">
        <v>4252181601</v>
      </c>
      <c r="P28" s="169">
        <f t="shared" si="15"/>
        <v>0</v>
      </c>
      <c r="Q28" s="169">
        <f t="shared" si="16"/>
        <v>4703315377.0898991</v>
      </c>
      <c r="R28" s="169">
        <f t="shared" si="5"/>
        <v>4252181601</v>
      </c>
      <c r="S28" s="292"/>
      <c r="T28" s="290">
        <v>101020101</v>
      </c>
      <c r="U28" s="328" t="s">
        <v>44</v>
      </c>
      <c r="V28" s="329">
        <v>8955496978.0898991</v>
      </c>
      <c r="W28" s="329">
        <v>0</v>
      </c>
      <c r="X28" s="329">
        <v>0</v>
      </c>
      <c r="Y28" s="329">
        <v>0</v>
      </c>
      <c r="Z28" s="329">
        <f t="shared" si="8"/>
        <v>8955496978.0898991</v>
      </c>
      <c r="AA28" s="329">
        <v>966716295</v>
      </c>
      <c r="AB28" s="329">
        <v>4252181601</v>
      </c>
      <c r="AC28" s="329">
        <v>4703315377.0898991</v>
      </c>
      <c r="AD28" s="329">
        <v>966716295</v>
      </c>
      <c r="AE28" s="329">
        <v>4252181601</v>
      </c>
      <c r="AF28" s="329">
        <v>0</v>
      </c>
      <c r="AG28" s="329">
        <v>3285465306</v>
      </c>
      <c r="AH28" s="329">
        <v>966716295</v>
      </c>
      <c r="AI28" s="329">
        <v>4252181601</v>
      </c>
      <c r="AJ28" s="335">
        <f t="shared" si="9"/>
        <v>0</v>
      </c>
    </row>
    <row r="29" spans="1:36" s="4" customFormat="1" x14ac:dyDescent="0.25">
      <c r="A29" s="14" t="s">
        <v>46</v>
      </c>
      <c r="B29" s="9" t="s">
        <v>47</v>
      </c>
      <c r="C29" s="10">
        <f t="shared" ref="C29:R29" si="21">+C30</f>
        <v>4757607769.61026</v>
      </c>
      <c r="D29" s="10">
        <f t="shared" si="21"/>
        <v>0</v>
      </c>
      <c r="E29" s="10">
        <f t="shared" si="21"/>
        <v>0</v>
      </c>
      <c r="F29" s="10">
        <f t="shared" si="21"/>
        <v>0</v>
      </c>
      <c r="G29" s="10">
        <f t="shared" si="7"/>
        <v>4757607769.61026</v>
      </c>
      <c r="H29" s="10">
        <f t="shared" si="21"/>
        <v>729197207</v>
      </c>
      <c r="I29" s="10">
        <f t="shared" si="21"/>
        <v>3339785358</v>
      </c>
      <c r="J29" s="10">
        <f t="shared" si="1"/>
        <v>1417822411.61026</v>
      </c>
      <c r="K29" s="10">
        <f t="shared" si="21"/>
        <v>729197207</v>
      </c>
      <c r="L29" s="10">
        <f t="shared" si="21"/>
        <v>3339785358</v>
      </c>
      <c r="M29" s="10">
        <f t="shared" si="14"/>
        <v>0</v>
      </c>
      <c r="N29" s="10">
        <f t="shared" si="21"/>
        <v>729197207</v>
      </c>
      <c r="O29" s="10">
        <f t="shared" si="21"/>
        <v>3339785358</v>
      </c>
      <c r="P29" s="10">
        <f t="shared" si="15"/>
        <v>0</v>
      </c>
      <c r="Q29" s="10">
        <f t="shared" si="16"/>
        <v>1417822411.61026</v>
      </c>
      <c r="R29" s="10">
        <f t="shared" si="5"/>
        <v>3339785358</v>
      </c>
      <c r="S29" s="292"/>
      <c r="T29" s="290">
        <v>1010202</v>
      </c>
      <c r="U29" s="328" t="s">
        <v>47</v>
      </c>
      <c r="V29" s="329">
        <v>4757607769.61026</v>
      </c>
      <c r="W29" s="329">
        <v>0</v>
      </c>
      <c r="X29" s="329">
        <v>0</v>
      </c>
      <c r="Y29" s="329">
        <v>0</v>
      </c>
      <c r="Z29" s="329">
        <f t="shared" si="8"/>
        <v>4757607769.61026</v>
      </c>
      <c r="AA29" s="329">
        <v>729197207</v>
      </c>
      <c r="AB29" s="329">
        <v>3339785358</v>
      </c>
      <c r="AC29" s="329">
        <v>1417822411.61026</v>
      </c>
      <c r="AD29" s="329">
        <v>729197207</v>
      </c>
      <c r="AE29" s="329">
        <v>3339785358</v>
      </c>
      <c r="AF29" s="329">
        <v>0</v>
      </c>
      <c r="AG29" s="329">
        <v>2610588151</v>
      </c>
      <c r="AH29" s="329">
        <v>729197207</v>
      </c>
      <c r="AI29" s="329">
        <v>3339785358</v>
      </c>
      <c r="AJ29" s="335">
        <f t="shared" si="9"/>
        <v>0</v>
      </c>
    </row>
    <row r="30" spans="1:36" x14ac:dyDescent="0.25">
      <c r="A30" s="13" t="s">
        <v>48</v>
      </c>
      <c r="B30" s="1" t="s">
        <v>47</v>
      </c>
      <c r="C30" s="169">
        <v>4757607769.61026</v>
      </c>
      <c r="D30" s="169">
        <v>0</v>
      </c>
      <c r="E30" s="169">
        <v>0</v>
      </c>
      <c r="F30" s="169">
        <v>0</v>
      </c>
      <c r="G30" s="169">
        <f t="shared" si="7"/>
        <v>4757607769.61026</v>
      </c>
      <c r="H30" s="169">
        <v>729197207</v>
      </c>
      <c r="I30" s="169">
        <v>3339785358</v>
      </c>
      <c r="J30" s="169">
        <f t="shared" si="1"/>
        <v>1417822411.61026</v>
      </c>
      <c r="K30" s="169">
        <v>729197207</v>
      </c>
      <c r="L30" s="169">
        <v>3339785358</v>
      </c>
      <c r="M30" s="169">
        <f t="shared" si="14"/>
        <v>0</v>
      </c>
      <c r="N30" s="169">
        <v>729197207</v>
      </c>
      <c r="O30" s="169">
        <v>3339785358</v>
      </c>
      <c r="P30" s="169">
        <f t="shared" si="15"/>
        <v>0</v>
      </c>
      <c r="Q30" s="169">
        <f t="shared" si="16"/>
        <v>1417822411.61026</v>
      </c>
      <c r="R30" s="169">
        <f t="shared" si="5"/>
        <v>3339785358</v>
      </c>
      <c r="S30" s="292"/>
      <c r="T30" s="290">
        <v>101020201</v>
      </c>
      <c r="U30" s="328" t="s">
        <v>47</v>
      </c>
      <c r="V30" s="329">
        <v>4757607769.61026</v>
      </c>
      <c r="W30" s="329">
        <v>0</v>
      </c>
      <c r="X30" s="329">
        <v>0</v>
      </c>
      <c r="Y30" s="329">
        <v>0</v>
      </c>
      <c r="Z30" s="329">
        <f t="shared" si="8"/>
        <v>4757607769.61026</v>
      </c>
      <c r="AA30" s="329">
        <v>729197207</v>
      </c>
      <c r="AB30" s="329">
        <v>3339785358</v>
      </c>
      <c r="AC30" s="329">
        <v>1417822411.61026</v>
      </c>
      <c r="AD30" s="329">
        <v>729197207</v>
      </c>
      <c r="AE30" s="329">
        <v>3339785358</v>
      </c>
      <c r="AF30" s="329">
        <v>0</v>
      </c>
      <c r="AG30" s="329">
        <v>2610588151</v>
      </c>
      <c r="AH30" s="329">
        <v>729197207</v>
      </c>
      <c r="AI30" s="329">
        <v>3339785358</v>
      </c>
      <c r="AJ30" s="335">
        <f t="shared" si="9"/>
        <v>0</v>
      </c>
    </row>
    <row r="31" spans="1:36" s="4" customFormat="1" x14ac:dyDescent="0.25">
      <c r="A31" s="14" t="s">
        <v>49</v>
      </c>
      <c r="B31" s="9" t="s">
        <v>50</v>
      </c>
      <c r="C31" s="10">
        <f t="shared" ref="C31:R31" si="22">+C32</f>
        <v>5341622671</v>
      </c>
      <c r="D31" s="10">
        <f t="shared" si="22"/>
        <v>0</v>
      </c>
      <c r="E31" s="10">
        <f t="shared" si="22"/>
        <v>0</v>
      </c>
      <c r="F31" s="10">
        <f t="shared" si="22"/>
        <v>0</v>
      </c>
      <c r="G31" s="10">
        <f t="shared" si="7"/>
        <v>5341622671</v>
      </c>
      <c r="H31" s="10">
        <f t="shared" si="22"/>
        <v>0</v>
      </c>
      <c r="I31" s="10">
        <f t="shared" si="22"/>
        <v>5341622671</v>
      </c>
      <c r="J31" s="10">
        <f t="shared" si="1"/>
        <v>0</v>
      </c>
      <c r="K31" s="10">
        <f t="shared" si="22"/>
        <v>0</v>
      </c>
      <c r="L31" s="10">
        <f t="shared" si="22"/>
        <v>5341622671</v>
      </c>
      <c r="M31" s="10">
        <f t="shared" si="14"/>
        <v>0</v>
      </c>
      <c r="N31" s="10">
        <f t="shared" si="22"/>
        <v>0</v>
      </c>
      <c r="O31" s="10">
        <f t="shared" si="22"/>
        <v>5341622671</v>
      </c>
      <c r="P31" s="10">
        <f t="shared" si="15"/>
        <v>0</v>
      </c>
      <c r="Q31" s="10">
        <f t="shared" si="16"/>
        <v>0</v>
      </c>
      <c r="R31" s="10">
        <f t="shared" si="5"/>
        <v>5341622671</v>
      </c>
      <c r="S31" s="292"/>
      <c r="T31" s="290">
        <v>1010203</v>
      </c>
      <c r="U31" s="328" t="s">
        <v>50</v>
      </c>
      <c r="V31" s="329">
        <v>5341622671</v>
      </c>
      <c r="W31" s="329">
        <v>0</v>
      </c>
      <c r="X31" s="329">
        <v>0</v>
      </c>
      <c r="Y31" s="329">
        <v>0</v>
      </c>
      <c r="Z31" s="329">
        <f t="shared" si="8"/>
        <v>5341622671</v>
      </c>
      <c r="AA31" s="329">
        <v>0</v>
      </c>
      <c r="AB31" s="329">
        <v>5341622671</v>
      </c>
      <c r="AC31" s="329">
        <v>0</v>
      </c>
      <c r="AD31" s="329">
        <v>0</v>
      </c>
      <c r="AE31" s="329">
        <v>5341622671</v>
      </c>
      <c r="AF31" s="329">
        <v>0</v>
      </c>
      <c r="AG31" s="329">
        <v>5341622671</v>
      </c>
      <c r="AH31" s="329">
        <v>0</v>
      </c>
      <c r="AI31" s="329">
        <v>5341622671</v>
      </c>
      <c r="AJ31" s="335">
        <f t="shared" si="9"/>
        <v>0</v>
      </c>
    </row>
    <row r="32" spans="1:36" x14ac:dyDescent="0.25">
      <c r="A32" s="13" t="s">
        <v>51</v>
      </c>
      <c r="B32" s="1" t="s">
        <v>50</v>
      </c>
      <c r="C32" s="169">
        <v>5341622671</v>
      </c>
      <c r="D32" s="169">
        <v>0</v>
      </c>
      <c r="E32" s="169">
        <v>0</v>
      </c>
      <c r="F32" s="169">
        <v>0</v>
      </c>
      <c r="G32" s="169">
        <f t="shared" si="7"/>
        <v>5341622671</v>
      </c>
      <c r="H32" s="169">
        <v>0</v>
      </c>
      <c r="I32" s="169">
        <v>5341622671</v>
      </c>
      <c r="J32" s="169">
        <f t="shared" si="1"/>
        <v>0</v>
      </c>
      <c r="K32" s="169">
        <v>0</v>
      </c>
      <c r="L32" s="169">
        <v>5341622671</v>
      </c>
      <c r="M32" s="169">
        <f t="shared" si="14"/>
        <v>0</v>
      </c>
      <c r="N32" s="169">
        <v>0</v>
      </c>
      <c r="O32" s="169">
        <v>5341622671</v>
      </c>
      <c r="P32" s="169">
        <f t="shared" si="15"/>
        <v>0</v>
      </c>
      <c r="Q32" s="169">
        <f t="shared" si="16"/>
        <v>0</v>
      </c>
      <c r="R32" s="169">
        <f t="shared" si="5"/>
        <v>5341622671</v>
      </c>
      <c r="S32" s="292"/>
      <c r="T32" s="290">
        <v>101020301</v>
      </c>
      <c r="U32" s="328" t="s">
        <v>50</v>
      </c>
      <c r="V32" s="329">
        <v>5341622671</v>
      </c>
      <c r="W32" s="329">
        <v>0</v>
      </c>
      <c r="X32" s="329">
        <v>0</v>
      </c>
      <c r="Y32" s="329">
        <v>0</v>
      </c>
      <c r="Z32" s="329">
        <f t="shared" si="8"/>
        <v>5341622671</v>
      </c>
      <c r="AA32" s="329">
        <v>0</v>
      </c>
      <c r="AB32" s="329">
        <v>5341622671</v>
      </c>
      <c r="AC32" s="329">
        <v>0</v>
      </c>
      <c r="AD32" s="329">
        <v>0</v>
      </c>
      <c r="AE32" s="329">
        <v>5341622671</v>
      </c>
      <c r="AF32" s="329">
        <v>0</v>
      </c>
      <c r="AG32" s="329">
        <v>5341622671</v>
      </c>
      <c r="AH32" s="329">
        <v>0</v>
      </c>
      <c r="AI32" s="329">
        <v>5341622671</v>
      </c>
      <c r="AJ32" s="335">
        <f t="shared" si="9"/>
        <v>0</v>
      </c>
    </row>
    <row r="33" spans="1:36" s="4" customFormat="1" x14ac:dyDescent="0.25">
      <c r="A33" s="14" t="s">
        <v>52</v>
      </c>
      <c r="B33" s="9" t="s">
        <v>53</v>
      </c>
      <c r="C33" s="10">
        <f t="shared" ref="C33:R33" si="23">+C34</f>
        <v>2265386950.80408</v>
      </c>
      <c r="D33" s="10">
        <f t="shared" si="23"/>
        <v>0</v>
      </c>
      <c r="E33" s="10">
        <f t="shared" si="23"/>
        <v>0</v>
      </c>
      <c r="F33" s="10">
        <f t="shared" si="23"/>
        <v>0</v>
      </c>
      <c r="G33" s="10">
        <f t="shared" si="7"/>
        <v>2265386950.80408</v>
      </c>
      <c r="H33" s="10">
        <f t="shared" si="23"/>
        <v>316265173</v>
      </c>
      <c r="I33" s="10">
        <f t="shared" si="23"/>
        <v>1445644940</v>
      </c>
      <c r="J33" s="10">
        <f t="shared" si="1"/>
        <v>819742010.80408001</v>
      </c>
      <c r="K33" s="10">
        <f t="shared" si="23"/>
        <v>316265173</v>
      </c>
      <c r="L33" s="10">
        <f t="shared" si="23"/>
        <v>1445644940</v>
      </c>
      <c r="M33" s="10">
        <f t="shared" si="14"/>
        <v>0</v>
      </c>
      <c r="N33" s="10">
        <f t="shared" si="23"/>
        <v>316265173</v>
      </c>
      <c r="O33" s="10">
        <f t="shared" si="23"/>
        <v>1445644940</v>
      </c>
      <c r="P33" s="10">
        <f t="shared" si="15"/>
        <v>0</v>
      </c>
      <c r="Q33" s="10">
        <f t="shared" si="16"/>
        <v>819742010.80408001</v>
      </c>
      <c r="R33" s="10">
        <f t="shared" si="5"/>
        <v>1445644940</v>
      </c>
      <c r="S33" s="292"/>
      <c r="T33" s="290">
        <v>1010204</v>
      </c>
      <c r="U33" s="328" t="s">
        <v>53</v>
      </c>
      <c r="V33" s="329">
        <v>2265386950.80408</v>
      </c>
      <c r="W33" s="329">
        <v>0</v>
      </c>
      <c r="X33" s="329">
        <v>0</v>
      </c>
      <c r="Y33" s="329">
        <v>0</v>
      </c>
      <c r="Z33" s="329">
        <f t="shared" si="8"/>
        <v>2265386950.80408</v>
      </c>
      <c r="AA33" s="329">
        <v>316265173</v>
      </c>
      <c r="AB33" s="329">
        <v>1445644940</v>
      </c>
      <c r="AC33" s="329">
        <v>819742010.80408001</v>
      </c>
      <c r="AD33" s="329">
        <v>316265173</v>
      </c>
      <c r="AE33" s="329">
        <v>1445644940</v>
      </c>
      <c r="AF33" s="329">
        <v>0</v>
      </c>
      <c r="AG33" s="329">
        <v>1129379767</v>
      </c>
      <c r="AH33" s="329">
        <v>316265173</v>
      </c>
      <c r="AI33" s="329">
        <v>1445644940</v>
      </c>
      <c r="AJ33" s="335">
        <f t="shared" si="9"/>
        <v>0</v>
      </c>
    </row>
    <row r="34" spans="1:36" x14ac:dyDescent="0.25">
      <c r="A34" s="13" t="s">
        <v>54</v>
      </c>
      <c r="B34" s="1" t="s">
        <v>53</v>
      </c>
      <c r="C34" s="169">
        <v>2265386950.80408</v>
      </c>
      <c r="D34" s="169">
        <v>0</v>
      </c>
      <c r="E34" s="169">
        <v>0</v>
      </c>
      <c r="F34" s="169">
        <v>0</v>
      </c>
      <c r="G34" s="169">
        <f t="shared" si="7"/>
        <v>2265386950.80408</v>
      </c>
      <c r="H34" s="169">
        <v>316265173</v>
      </c>
      <c r="I34" s="169">
        <v>1445644940</v>
      </c>
      <c r="J34" s="169">
        <f t="shared" si="1"/>
        <v>819742010.80408001</v>
      </c>
      <c r="K34" s="169">
        <v>316265173</v>
      </c>
      <c r="L34" s="169">
        <v>1445644940</v>
      </c>
      <c r="M34" s="169">
        <f t="shared" si="14"/>
        <v>0</v>
      </c>
      <c r="N34" s="169">
        <v>316265173</v>
      </c>
      <c r="O34" s="169">
        <v>1445644940</v>
      </c>
      <c r="P34" s="169">
        <f t="shared" si="15"/>
        <v>0</v>
      </c>
      <c r="Q34" s="169">
        <f t="shared" si="16"/>
        <v>819742010.80408001</v>
      </c>
      <c r="R34" s="169">
        <f t="shared" si="5"/>
        <v>1445644940</v>
      </c>
      <c r="S34" s="292"/>
      <c r="T34" s="290">
        <v>101020401</v>
      </c>
      <c r="U34" s="328" t="s">
        <v>53</v>
      </c>
      <c r="V34" s="329">
        <v>2265386950.80408</v>
      </c>
      <c r="W34" s="329">
        <v>0</v>
      </c>
      <c r="X34" s="329">
        <v>0</v>
      </c>
      <c r="Y34" s="329">
        <v>0</v>
      </c>
      <c r="Z34" s="329">
        <f t="shared" si="8"/>
        <v>2265386950.80408</v>
      </c>
      <c r="AA34" s="329">
        <v>316265173</v>
      </c>
      <c r="AB34" s="329">
        <v>1445644940</v>
      </c>
      <c r="AC34" s="329">
        <v>819742010.80408001</v>
      </c>
      <c r="AD34" s="329">
        <v>316265173</v>
      </c>
      <c r="AE34" s="329">
        <v>1445644940</v>
      </c>
      <c r="AF34" s="329">
        <v>0</v>
      </c>
      <c r="AG34" s="329">
        <v>1129379767</v>
      </c>
      <c r="AH34" s="329">
        <v>316265173</v>
      </c>
      <c r="AI34" s="329">
        <v>1445644940</v>
      </c>
      <c r="AJ34" s="335">
        <f t="shared" si="9"/>
        <v>0</v>
      </c>
    </row>
    <row r="35" spans="1:36" s="4" customFormat="1" x14ac:dyDescent="0.25">
      <c r="A35" s="14" t="s">
        <v>55</v>
      </c>
      <c r="B35" s="9" t="s">
        <v>56</v>
      </c>
      <c r="C35" s="10">
        <f t="shared" ref="C35:R35" si="24">+C36</f>
        <v>2894897975.2203898</v>
      </c>
      <c r="D35" s="10">
        <f t="shared" si="24"/>
        <v>0</v>
      </c>
      <c r="E35" s="10">
        <f t="shared" si="24"/>
        <v>0</v>
      </c>
      <c r="F35" s="10">
        <f t="shared" si="24"/>
        <v>0</v>
      </c>
      <c r="G35" s="10">
        <f t="shared" si="7"/>
        <v>2894897975.2203898</v>
      </c>
      <c r="H35" s="10">
        <f t="shared" si="24"/>
        <v>93413990</v>
      </c>
      <c r="I35" s="10">
        <f t="shared" si="24"/>
        <v>416739532</v>
      </c>
      <c r="J35" s="10">
        <f t="shared" si="1"/>
        <v>2478158443.2203898</v>
      </c>
      <c r="K35" s="10">
        <f t="shared" si="24"/>
        <v>53194800</v>
      </c>
      <c r="L35" s="10">
        <f t="shared" si="24"/>
        <v>249827564</v>
      </c>
      <c r="M35" s="10">
        <f t="shared" si="14"/>
        <v>166911968</v>
      </c>
      <c r="N35" s="10">
        <f t="shared" si="24"/>
        <v>93256560</v>
      </c>
      <c r="O35" s="10">
        <f t="shared" si="24"/>
        <v>423046011</v>
      </c>
      <c r="P35" s="10">
        <f t="shared" si="15"/>
        <v>6306479</v>
      </c>
      <c r="Q35" s="10">
        <f t="shared" si="16"/>
        <v>2471851964.2203898</v>
      </c>
      <c r="R35" s="10">
        <f t="shared" si="5"/>
        <v>249827564</v>
      </c>
      <c r="S35" s="292"/>
      <c r="T35" s="290">
        <v>1010205</v>
      </c>
      <c r="U35" s="328" t="s">
        <v>56</v>
      </c>
      <c r="V35" s="329">
        <v>2894897975.2203898</v>
      </c>
      <c r="W35" s="329">
        <v>0</v>
      </c>
      <c r="X35" s="329">
        <v>0</v>
      </c>
      <c r="Y35" s="329">
        <v>0</v>
      </c>
      <c r="Z35" s="329">
        <f t="shared" si="8"/>
        <v>2894897975.2203898</v>
      </c>
      <c r="AA35" s="329">
        <v>93256560</v>
      </c>
      <c r="AB35" s="329">
        <v>423046011</v>
      </c>
      <c r="AC35" s="329">
        <v>2471851964.2203898</v>
      </c>
      <c r="AD35" s="329">
        <v>93413990</v>
      </c>
      <c r="AE35" s="329">
        <v>416739532</v>
      </c>
      <c r="AF35" s="329">
        <v>6306479</v>
      </c>
      <c r="AG35" s="329">
        <v>196632764</v>
      </c>
      <c r="AH35" s="329">
        <v>53194800</v>
      </c>
      <c r="AI35" s="329">
        <v>249827564</v>
      </c>
      <c r="AJ35" s="335">
        <f t="shared" si="9"/>
        <v>0</v>
      </c>
    </row>
    <row r="36" spans="1:36" x14ac:dyDescent="0.25">
      <c r="A36" s="13" t="s">
        <v>57</v>
      </c>
      <c r="B36" s="1" t="s">
        <v>56</v>
      </c>
      <c r="C36" s="169">
        <v>2894897975.2203898</v>
      </c>
      <c r="D36" s="169">
        <v>0</v>
      </c>
      <c r="E36" s="169">
        <v>0</v>
      </c>
      <c r="F36" s="169">
        <v>0</v>
      </c>
      <c r="G36" s="169">
        <f t="shared" si="7"/>
        <v>2894897975.2203898</v>
      </c>
      <c r="H36" s="169">
        <v>93413990</v>
      </c>
      <c r="I36" s="169">
        <v>416739532</v>
      </c>
      <c r="J36" s="169">
        <f t="shared" si="1"/>
        <v>2478158443.2203898</v>
      </c>
      <c r="K36" s="169">
        <v>53194800</v>
      </c>
      <c r="L36" s="169">
        <v>249827564</v>
      </c>
      <c r="M36" s="169">
        <f t="shared" si="14"/>
        <v>166911968</v>
      </c>
      <c r="N36" s="169">
        <v>93256560</v>
      </c>
      <c r="O36" s="169">
        <v>423046011</v>
      </c>
      <c r="P36" s="169">
        <f t="shared" si="15"/>
        <v>6306479</v>
      </c>
      <c r="Q36" s="169">
        <f t="shared" si="16"/>
        <v>2471851964.2203898</v>
      </c>
      <c r="R36" s="169">
        <f t="shared" si="5"/>
        <v>249827564</v>
      </c>
      <c r="S36" s="292"/>
      <c r="T36" s="290">
        <v>101020501</v>
      </c>
      <c r="U36" s="328" t="s">
        <v>56</v>
      </c>
      <c r="V36" s="329">
        <v>2894897975.2203898</v>
      </c>
      <c r="W36" s="329">
        <v>0</v>
      </c>
      <c r="X36" s="329">
        <v>0</v>
      </c>
      <c r="Y36" s="329">
        <v>0</v>
      </c>
      <c r="Z36" s="329">
        <f t="shared" si="8"/>
        <v>2894897975.2203898</v>
      </c>
      <c r="AA36" s="329">
        <v>93256560</v>
      </c>
      <c r="AB36" s="329">
        <v>423046011</v>
      </c>
      <c r="AC36" s="329">
        <v>2471851964.2203898</v>
      </c>
      <c r="AD36" s="329">
        <v>93413990</v>
      </c>
      <c r="AE36" s="329">
        <v>416739532</v>
      </c>
      <c r="AF36" s="329">
        <v>6306479</v>
      </c>
      <c r="AG36" s="329">
        <v>196632764</v>
      </c>
      <c r="AH36" s="329">
        <v>53194800</v>
      </c>
      <c r="AI36" s="329">
        <v>249827564</v>
      </c>
      <c r="AJ36" s="335">
        <f t="shared" si="9"/>
        <v>0</v>
      </c>
    </row>
    <row r="37" spans="1:36" s="4" customFormat="1" x14ac:dyDescent="0.25">
      <c r="A37" s="14" t="s">
        <v>58</v>
      </c>
      <c r="B37" s="9" t="s">
        <v>59</v>
      </c>
      <c r="C37" s="10">
        <f t="shared" ref="C37:R37" si="25">+C38</f>
        <v>1699040213.10306</v>
      </c>
      <c r="D37" s="10">
        <f t="shared" si="25"/>
        <v>0</v>
      </c>
      <c r="E37" s="10">
        <f t="shared" si="25"/>
        <v>0</v>
      </c>
      <c r="F37" s="10">
        <f t="shared" si="25"/>
        <v>0</v>
      </c>
      <c r="G37" s="10">
        <f t="shared" si="7"/>
        <v>1699040213.10306</v>
      </c>
      <c r="H37" s="10">
        <f t="shared" si="25"/>
        <v>238586008</v>
      </c>
      <c r="I37" s="10">
        <f t="shared" si="25"/>
        <v>1137538787</v>
      </c>
      <c r="J37" s="10">
        <f t="shared" si="1"/>
        <v>561501426.10306001</v>
      </c>
      <c r="K37" s="10">
        <f t="shared" si="25"/>
        <v>238586008</v>
      </c>
      <c r="L37" s="10">
        <f t="shared" si="25"/>
        <v>1137538787</v>
      </c>
      <c r="M37" s="10">
        <f t="shared" si="14"/>
        <v>0</v>
      </c>
      <c r="N37" s="10">
        <f t="shared" si="25"/>
        <v>238586008</v>
      </c>
      <c r="O37" s="10">
        <f t="shared" si="25"/>
        <v>1137538787</v>
      </c>
      <c r="P37" s="10">
        <f t="shared" si="15"/>
        <v>0</v>
      </c>
      <c r="Q37" s="10">
        <f t="shared" si="16"/>
        <v>561501426.10306001</v>
      </c>
      <c r="R37" s="10">
        <f t="shared" si="5"/>
        <v>1137538787</v>
      </c>
      <c r="S37" s="292"/>
      <c r="T37" s="290">
        <v>1010206</v>
      </c>
      <c r="U37" s="328" t="s">
        <v>59</v>
      </c>
      <c r="V37" s="329">
        <v>1699040213.10306</v>
      </c>
      <c r="W37" s="329">
        <v>0</v>
      </c>
      <c r="X37" s="329">
        <v>0</v>
      </c>
      <c r="Y37" s="329">
        <v>0</v>
      </c>
      <c r="Z37" s="329">
        <f t="shared" si="8"/>
        <v>1699040213.10306</v>
      </c>
      <c r="AA37" s="329">
        <v>238586008</v>
      </c>
      <c r="AB37" s="329">
        <v>1137538787</v>
      </c>
      <c r="AC37" s="329">
        <v>561501426.10306001</v>
      </c>
      <c r="AD37" s="329">
        <v>238586008</v>
      </c>
      <c r="AE37" s="329">
        <v>1137538787</v>
      </c>
      <c r="AF37" s="329">
        <v>0</v>
      </c>
      <c r="AG37" s="329">
        <v>898952779</v>
      </c>
      <c r="AH37" s="329">
        <v>238586008</v>
      </c>
      <c r="AI37" s="329">
        <v>1137538787</v>
      </c>
      <c r="AJ37" s="335">
        <f t="shared" si="9"/>
        <v>0</v>
      </c>
    </row>
    <row r="38" spans="1:36" x14ac:dyDescent="0.25">
      <c r="A38" s="13" t="s">
        <v>60</v>
      </c>
      <c r="B38" s="1" t="s">
        <v>59</v>
      </c>
      <c r="C38" s="169">
        <v>1699040213.10306</v>
      </c>
      <c r="D38" s="169">
        <v>0</v>
      </c>
      <c r="E38" s="169">
        <v>0</v>
      </c>
      <c r="F38" s="169">
        <v>0</v>
      </c>
      <c r="G38" s="169">
        <f t="shared" si="7"/>
        <v>1699040213.10306</v>
      </c>
      <c r="H38" s="169">
        <v>238586008</v>
      </c>
      <c r="I38" s="169">
        <v>1137538787</v>
      </c>
      <c r="J38" s="169">
        <f t="shared" si="1"/>
        <v>561501426.10306001</v>
      </c>
      <c r="K38" s="169">
        <v>238586008</v>
      </c>
      <c r="L38" s="169">
        <v>1137538787</v>
      </c>
      <c r="M38" s="169">
        <f t="shared" si="14"/>
        <v>0</v>
      </c>
      <c r="N38" s="169">
        <v>238586008</v>
      </c>
      <c r="O38" s="169">
        <v>1137538787</v>
      </c>
      <c r="P38" s="169">
        <f t="shared" si="15"/>
        <v>0</v>
      </c>
      <c r="Q38" s="169">
        <f t="shared" si="16"/>
        <v>561501426.10306001</v>
      </c>
      <c r="R38" s="169">
        <f t="shared" si="5"/>
        <v>1137538787</v>
      </c>
      <c r="S38" s="292"/>
      <c r="T38" s="290">
        <v>101020601</v>
      </c>
      <c r="U38" s="328" t="s">
        <v>59</v>
      </c>
      <c r="V38" s="329">
        <v>1699040213.10306</v>
      </c>
      <c r="W38" s="329">
        <v>0</v>
      </c>
      <c r="X38" s="329">
        <v>0</v>
      </c>
      <c r="Y38" s="329">
        <v>0</v>
      </c>
      <c r="Z38" s="329">
        <f t="shared" si="8"/>
        <v>1699040213.10306</v>
      </c>
      <c r="AA38" s="329">
        <v>238586008</v>
      </c>
      <c r="AB38" s="329">
        <v>1137538787</v>
      </c>
      <c r="AC38" s="329">
        <v>561501426.10306001</v>
      </c>
      <c r="AD38" s="329">
        <v>238586008</v>
      </c>
      <c r="AE38" s="329">
        <v>1137538787</v>
      </c>
      <c r="AF38" s="329">
        <v>0</v>
      </c>
      <c r="AG38" s="329">
        <v>898952779</v>
      </c>
      <c r="AH38" s="329">
        <v>238586008</v>
      </c>
      <c r="AI38" s="329">
        <v>1137538787</v>
      </c>
      <c r="AJ38" s="335">
        <f t="shared" si="9"/>
        <v>0</v>
      </c>
    </row>
    <row r="39" spans="1:36" s="4" customFormat="1" x14ac:dyDescent="0.25">
      <c r="A39" s="11" t="s">
        <v>61</v>
      </c>
      <c r="B39" s="5" t="s">
        <v>62</v>
      </c>
      <c r="C39" s="6">
        <f t="shared" ref="C39:R39" si="26">+C40</f>
        <v>6065727264.5904703</v>
      </c>
      <c r="D39" s="6">
        <f t="shared" si="26"/>
        <v>0</v>
      </c>
      <c r="E39" s="6">
        <f t="shared" si="26"/>
        <v>992000000</v>
      </c>
      <c r="F39" s="6">
        <f t="shared" si="26"/>
        <v>0</v>
      </c>
      <c r="G39" s="6">
        <f t="shared" si="7"/>
        <v>5073727264.5904703</v>
      </c>
      <c r="H39" s="6">
        <f t="shared" si="26"/>
        <v>46999864</v>
      </c>
      <c r="I39" s="6">
        <f t="shared" si="26"/>
        <v>1604809057</v>
      </c>
      <c r="J39" s="6">
        <f t="shared" si="1"/>
        <v>3468918207.5904703</v>
      </c>
      <c r="K39" s="6">
        <f t="shared" si="26"/>
        <v>48999864</v>
      </c>
      <c r="L39" s="6">
        <f t="shared" si="26"/>
        <v>1600568435</v>
      </c>
      <c r="M39" s="6">
        <f t="shared" si="14"/>
        <v>4240622</v>
      </c>
      <c r="N39" s="6">
        <f t="shared" si="26"/>
        <v>96548437</v>
      </c>
      <c r="O39" s="6">
        <f t="shared" si="26"/>
        <v>1655575630</v>
      </c>
      <c r="P39" s="6">
        <f t="shared" si="15"/>
        <v>50766573</v>
      </c>
      <c r="Q39" s="6">
        <f t="shared" si="16"/>
        <v>3418151634.5904703</v>
      </c>
      <c r="R39" s="6">
        <f t="shared" si="5"/>
        <v>1600568435</v>
      </c>
      <c r="T39" s="290">
        <v>10103</v>
      </c>
      <c r="U39" s="328" t="s">
        <v>62</v>
      </c>
      <c r="V39" s="329">
        <v>6065727264.5904703</v>
      </c>
      <c r="W39" s="329">
        <v>0</v>
      </c>
      <c r="X39" s="329">
        <v>0</v>
      </c>
      <c r="Y39" s="329">
        <v>992000000</v>
      </c>
      <c r="Z39" s="329">
        <f t="shared" si="8"/>
        <v>5073727264.5904703</v>
      </c>
      <c r="AA39" s="329">
        <v>96548437</v>
      </c>
      <c r="AB39" s="329">
        <v>1655575630</v>
      </c>
      <c r="AC39" s="329">
        <v>3418151634.5904703</v>
      </c>
      <c r="AD39" s="329">
        <v>46999864</v>
      </c>
      <c r="AE39" s="329">
        <v>1604809057</v>
      </c>
      <c r="AF39" s="329">
        <v>50766573</v>
      </c>
      <c r="AG39" s="329">
        <v>1551568571</v>
      </c>
      <c r="AH39" s="329">
        <v>48999864</v>
      </c>
      <c r="AI39" s="329">
        <v>1600568435</v>
      </c>
      <c r="AJ39" s="335">
        <f t="shared" si="9"/>
        <v>0</v>
      </c>
    </row>
    <row r="40" spans="1:36" s="4" customFormat="1" x14ac:dyDescent="0.25">
      <c r="A40" s="14" t="s">
        <v>63</v>
      </c>
      <c r="B40" s="9" t="s">
        <v>64</v>
      </c>
      <c r="C40" s="10">
        <f>SUM(C41:C46)</f>
        <v>6065727264.5904703</v>
      </c>
      <c r="D40" s="10">
        <f t="shared" ref="D40:R40" si="27">SUM(D41:D46)</f>
        <v>0</v>
      </c>
      <c r="E40" s="10">
        <f t="shared" si="27"/>
        <v>992000000</v>
      </c>
      <c r="F40" s="10">
        <f t="shared" si="27"/>
        <v>0</v>
      </c>
      <c r="G40" s="10">
        <f t="shared" si="7"/>
        <v>5073727264.5904703</v>
      </c>
      <c r="H40" s="10">
        <f t="shared" si="27"/>
        <v>46999864</v>
      </c>
      <c r="I40" s="10">
        <f t="shared" si="27"/>
        <v>1604809057</v>
      </c>
      <c r="J40" s="10">
        <f t="shared" si="1"/>
        <v>3468918207.5904703</v>
      </c>
      <c r="K40" s="10">
        <f t="shared" si="27"/>
        <v>48999864</v>
      </c>
      <c r="L40" s="10">
        <f t="shared" si="27"/>
        <v>1600568435</v>
      </c>
      <c r="M40" s="10">
        <f t="shared" si="14"/>
        <v>4240622</v>
      </c>
      <c r="N40" s="10">
        <f t="shared" si="27"/>
        <v>96548437</v>
      </c>
      <c r="O40" s="10">
        <f t="shared" si="27"/>
        <v>1655575630</v>
      </c>
      <c r="P40" s="10">
        <f t="shared" si="15"/>
        <v>50766573</v>
      </c>
      <c r="Q40" s="10">
        <f t="shared" si="16"/>
        <v>3418151634.5904703</v>
      </c>
      <c r="R40" s="10">
        <f t="shared" si="5"/>
        <v>1600568435</v>
      </c>
      <c r="T40" s="290">
        <v>1010301</v>
      </c>
      <c r="U40" s="328" t="s">
        <v>64</v>
      </c>
      <c r="V40" s="329">
        <v>6065727264.5904703</v>
      </c>
      <c r="W40" s="329">
        <v>0</v>
      </c>
      <c r="X40" s="329">
        <v>0</v>
      </c>
      <c r="Y40" s="329">
        <v>992000000</v>
      </c>
      <c r="Z40" s="329">
        <f t="shared" si="8"/>
        <v>5073727264.5904703</v>
      </c>
      <c r="AA40" s="329">
        <v>96548437</v>
      </c>
      <c r="AB40" s="329">
        <v>1655575630</v>
      </c>
      <c r="AC40" s="329">
        <v>3418151634.5904703</v>
      </c>
      <c r="AD40" s="329">
        <v>46999864</v>
      </c>
      <c r="AE40" s="329">
        <v>1604809057</v>
      </c>
      <c r="AF40" s="329">
        <v>50766573</v>
      </c>
      <c r="AG40" s="329">
        <v>1551568571</v>
      </c>
      <c r="AH40" s="329">
        <v>48999864</v>
      </c>
      <c r="AI40" s="329">
        <v>1600568435</v>
      </c>
      <c r="AJ40" s="335">
        <f t="shared" si="9"/>
        <v>0</v>
      </c>
    </row>
    <row r="41" spans="1:36" x14ac:dyDescent="0.25">
      <c r="A41" s="13" t="s">
        <v>65</v>
      </c>
      <c r="B41" s="1" t="s">
        <v>66</v>
      </c>
      <c r="C41" s="169">
        <v>1914583264.5904701</v>
      </c>
      <c r="D41" s="169">
        <v>0</v>
      </c>
      <c r="E41" s="169">
        <v>992000000</v>
      </c>
      <c r="F41" s="169">
        <v>0</v>
      </c>
      <c r="G41" s="169">
        <f t="shared" si="7"/>
        <v>922583264.59047008</v>
      </c>
      <c r="H41" s="169">
        <v>75107</v>
      </c>
      <c r="I41" s="169">
        <v>75107</v>
      </c>
      <c r="J41" s="169">
        <f t="shared" si="1"/>
        <v>922508157.59047008</v>
      </c>
      <c r="K41" s="169">
        <v>75107</v>
      </c>
      <c r="L41" s="169">
        <v>75107</v>
      </c>
      <c r="M41" s="169">
        <f t="shared" si="14"/>
        <v>0</v>
      </c>
      <c r="N41" s="169">
        <v>1931956</v>
      </c>
      <c r="O41" s="169">
        <v>1931956</v>
      </c>
      <c r="P41" s="169">
        <f t="shared" si="15"/>
        <v>1856849</v>
      </c>
      <c r="Q41" s="169">
        <f t="shared" si="16"/>
        <v>920651308.59047008</v>
      </c>
      <c r="R41" s="169">
        <f t="shared" si="5"/>
        <v>75107</v>
      </c>
      <c r="T41" s="290">
        <v>101030101</v>
      </c>
      <c r="U41" s="328" t="s">
        <v>66</v>
      </c>
      <c r="V41" s="329">
        <v>1914583264.5904701</v>
      </c>
      <c r="W41" s="329">
        <v>0</v>
      </c>
      <c r="X41" s="329">
        <v>0</v>
      </c>
      <c r="Y41" s="329">
        <v>992000000</v>
      </c>
      <c r="Z41" s="329">
        <f t="shared" si="8"/>
        <v>922583264.59047008</v>
      </c>
      <c r="AA41" s="329">
        <v>1931956</v>
      </c>
      <c r="AB41" s="329">
        <v>1931956</v>
      </c>
      <c r="AC41" s="329">
        <v>920651308.59047008</v>
      </c>
      <c r="AD41" s="329">
        <v>75107</v>
      </c>
      <c r="AE41" s="329">
        <v>75107</v>
      </c>
      <c r="AF41" s="329">
        <v>1856849</v>
      </c>
      <c r="AG41" s="329">
        <v>0</v>
      </c>
      <c r="AH41" s="329">
        <v>75107</v>
      </c>
      <c r="AI41" s="329">
        <v>75107</v>
      </c>
      <c r="AJ41" s="335">
        <f t="shared" si="9"/>
        <v>0</v>
      </c>
    </row>
    <row r="42" spans="1:36" x14ac:dyDescent="0.25">
      <c r="A42" s="13" t="s">
        <v>67</v>
      </c>
      <c r="B42" s="1" t="s">
        <v>68</v>
      </c>
      <c r="C42" s="169">
        <v>524000000</v>
      </c>
      <c r="D42" s="169">
        <v>0</v>
      </c>
      <c r="E42" s="169">
        <v>0</v>
      </c>
      <c r="F42" s="169">
        <v>0</v>
      </c>
      <c r="G42" s="169">
        <f t="shared" si="7"/>
        <v>524000000</v>
      </c>
      <c r="H42" s="169">
        <v>0</v>
      </c>
      <c r="I42" s="169">
        <v>552908</v>
      </c>
      <c r="J42" s="169">
        <f t="shared" si="1"/>
        <v>523447092</v>
      </c>
      <c r="K42" s="169">
        <v>0</v>
      </c>
      <c r="L42" s="169">
        <v>534686</v>
      </c>
      <c r="M42" s="169">
        <f t="shared" si="14"/>
        <v>18222</v>
      </c>
      <c r="N42" s="169">
        <v>0</v>
      </c>
      <c r="O42" s="169">
        <v>552908</v>
      </c>
      <c r="P42" s="169">
        <f t="shared" si="15"/>
        <v>0</v>
      </c>
      <c r="Q42" s="169">
        <f t="shared" si="16"/>
        <v>523447092</v>
      </c>
      <c r="R42" s="169">
        <f t="shared" si="5"/>
        <v>534686</v>
      </c>
      <c r="T42" s="290">
        <v>101030103</v>
      </c>
      <c r="U42" s="328" t="s">
        <v>68</v>
      </c>
      <c r="V42" s="329">
        <v>524000000</v>
      </c>
      <c r="W42" s="329">
        <v>0</v>
      </c>
      <c r="X42" s="329">
        <v>0</v>
      </c>
      <c r="Y42" s="329">
        <v>0</v>
      </c>
      <c r="Z42" s="329">
        <f t="shared" si="8"/>
        <v>524000000</v>
      </c>
      <c r="AA42" s="329">
        <v>0</v>
      </c>
      <c r="AB42" s="329">
        <v>552908</v>
      </c>
      <c r="AC42" s="329">
        <v>523447092</v>
      </c>
      <c r="AD42" s="329">
        <v>0</v>
      </c>
      <c r="AE42" s="329">
        <v>552908</v>
      </c>
      <c r="AF42" s="329">
        <v>0</v>
      </c>
      <c r="AG42" s="329">
        <v>534686</v>
      </c>
      <c r="AH42" s="329">
        <v>0</v>
      </c>
      <c r="AI42" s="329">
        <v>534686</v>
      </c>
      <c r="AJ42" s="335">
        <f t="shared" si="9"/>
        <v>0</v>
      </c>
    </row>
    <row r="43" spans="1:36" x14ac:dyDescent="0.25">
      <c r="A43" s="13" t="s">
        <v>69</v>
      </c>
      <c r="B43" s="1" t="s">
        <v>70</v>
      </c>
      <c r="C43" s="169">
        <v>261732000</v>
      </c>
      <c r="D43" s="169">
        <v>0</v>
      </c>
      <c r="E43" s="169">
        <v>0</v>
      </c>
      <c r="F43" s="169">
        <v>0</v>
      </c>
      <c r="G43" s="169">
        <f t="shared" si="7"/>
        <v>261732000</v>
      </c>
      <c r="H43" s="169">
        <v>46576757</v>
      </c>
      <c r="I43" s="169">
        <v>176744177</v>
      </c>
      <c r="J43" s="169">
        <f t="shared" si="1"/>
        <v>84987823</v>
      </c>
      <c r="K43" s="169">
        <v>46576757</v>
      </c>
      <c r="L43" s="169">
        <v>176744177</v>
      </c>
      <c r="M43" s="169">
        <f t="shared" si="14"/>
        <v>0</v>
      </c>
      <c r="N43" s="169">
        <v>46576757</v>
      </c>
      <c r="O43" s="169">
        <v>176744177</v>
      </c>
      <c r="P43" s="169">
        <f t="shared" si="15"/>
        <v>0</v>
      </c>
      <c r="Q43" s="169">
        <f t="shared" si="16"/>
        <v>84987823</v>
      </c>
      <c r="R43" s="169">
        <f t="shared" si="5"/>
        <v>176744177</v>
      </c>
      <c r="T43" s="290">
        <v>101030201</v>
      </c>
      <c r="U43" s="328" t="s">
        <v>70</v>
      </c>
      <c r="V43" s="329">
        <v>261732000</v>
      </c>
      <c r="W43" s="329">
        <v>0</v>
      </c>
      <c r="X43" s="329">
        <v>0</v>
      </c>
      <c r="Y43" s="329">
        <v>0</v>
      </c>
      <c r="Z43" s="329">
        <f t="shared" si="8"/>
        <v>261732000</v>
      </c>
      <c r="AA43" s="329">
        <v>46576757</v>
      </c>
      <c r="AB43" s="329">
        <v>176744177</v>
      </c>
      <c r="AC43" s="329">
        <v>84987823</v>
      </c>
      <c r="AD43" s="329">
        <v>46576757</v>
      </c>
      <c r="AE43" s="329">
        <v>176744177</v>
      </c>
      <c r="AF43" s="329">
        <v>0</v>
      </c>
      <c r="AG43" s="329">
        <v>130167420</v>
      </c>
      <c r="AH43" s="329">
        <v>46576757</v>
      </c>
      <c r="AI43" s="329">
        <v>176744177</v>
      </c>
      <c r="AJ43" s="335">
        <f t="shared" si="9"/>
        <v>0</v>
      </c>
    </row>
    <row r="44" spans="1:36" x14ac:dyDescent="0.25">
      <c r="A44" s="13" t="s">
        <v>71</v>
      </c>
      <c r="B44" s="1" t="s">
        <v>72</v>
      </c>
      <c r="C44" s="169">
        <v>1440000000</v>
      </c>
      <c r="D44" s="169">
        <v>0</v>
      </c>
      <c r="E44" s="169">
        <v>0</v>
      </c>
      <c r="F44" s="169">
        <v>0</v>
      </c>
      <c r="G44" s="169">
        <f t="shared" si="7"/>
        <v>1440000000</v>
      </c>
      <c r="H44" s="169">
        <v>0</v>
      </c>
      <c r="I44" s="169">
        <v>551184000</v>
      </c>
      <c r="J44" s="169">
        <f t="shared" si="1"/>
        <v>888816000</v>
      </c>
      <c r="K44" s="169">
        <v>0</v>
      </c>
      <c r="L44" s="169">
        <v>551184000</v>
      </c>
      <c r="M44" s="169">
        <f t="shared" si="14"/>
        <v>0</v>
      </c>
      <c r="N44" s="169">
        <v>0</v>
      </c>
      <c r="O44" s="169">
        <v>551184000</v>
      </c>
      <c r="P44" s="169">
        <f t="shared" si="15"/>
        <v>0</v>
      </c>
      <c r="Q44" s="169">
        <f t="shared" si="16"/>
        <v>888816000</v>
      </c>
      <c r="R44" s="169">
        <f t="shared" si="5"/>
        <v>551184000</v>
      </c>
      <c r="T44" s="290">
        <v>101030401</v>
      </c>
      <c r="U44" s="328" t="s">
        <v>72</v>
      </c>
      <c r="V44" s="329">
        <v>1440000000</v>
      </c>
      <c r="W44" s="329">
        <v>0</v>
      </c>
      <c r="X44" s="329">
        <v>0</v>
      </c>
      <c r="Y44" s="329">
        <v>0</v>
      </c>
      <c r="Z44" s="329">
        <f t="shared" si="8"/>
        <v>1440000000</v>
      </c>
      <c r="AA44" s="329">
        <v>0</v>
      </c>
      <c r="AB44" s="329">
        <v>551184000</v>
      </c>
      <c r="AC44" s="329">
        <v>888816000</v>
      </c>
      <c r="AD44" s="329">
        <v>0</v>
      </c>
      <c r="AE44" s="329">
        <v>551184000</v>
      </c>
      <c r="AF44" s="329">
        <v>0</v>
      </c>
      <c r="AG44" s="329">
        <v>551184000</v>
      </c>
      <c r="AH44" s="329">
        <v>0</v>
      </c>
      <c r="AI44" s="329">
        <v>551184000</v>
      </c>
      <c r="AJ44" s="335">
        <f t="shared" si="9"/>
        <v>0</v>
      </c>
    </row>
    <row r="45" spans="1:36" x14ac:dyDescent="0.25">
      <c r="A45" s="13" t="s">
        <v>73</v>
      </c>
      <c r="B45" s="1" t="s">
        <v>74</v>
      </c>
      <c r="C45" s="169">
        <v>1000000000</v>
      </c>
      <c r="D45" s="169">
        <v>0</v>
      </c>
      <c r="E45" s="169">
        <v>0</v>
      </c>
      <c r="F45" s="169">
        <v>0</v>
      </c>
      <c r="G45" s="169">
        <f t="shared" si="7"/>
        <v>1000000000</v>
      </c>
      <c r="H45" s="169">
        <v>0</v>
      </c>
      <c r="I45" s="169">
        <v>0</v>
      </c>
      <c r="J45" s="169">
        <f t="shared" si="1"/>
        <v>1000000000</v>
      </c>
      <c r="K45" s="169">
        <v>0</v>
      </c>
      <c r="L45" s="169">
        <v>0</v>
      </c>
      <c r="M45" s="169">
        <f t="shared" si="14"/>
        <v>0</v>
      </c>
      <c r="N45" s="169">
        <v>0</v>
      </c>
      <c r="O45" s="169">
        <v>0</v>
      </c>
      <c r="P45" s="169">
        <f t="shared" si="15"/>
        <v>0</v>
      </c>
      <c r="Q45" s="169">
        <f t="shared" si="16"/>
        <v>1000000000</v>
      </c>
      <c r="R45" s="169">
        <f t="shared" si="5"/>
        <v>0</v>
      </c>
      <c r="T45" s="290">
        <v>101030801</v>
      </c>
      <c r="U45" s="328" t="s">
        <v>74</v>
      </c>
      <c r="V45" s="329">
        <v>1000000000</v>
      </c>
      <c r="W45" s="329">
        <v>0</v>
      </c>
      <c r="X45" s="329">
        <v>0</v>
      </c>
      <c r="Y45" s="329">
        <v>0</v>
      </c>
      <c r="Z45" s="329">
        <f t="shared" si="8"/>
        <v>1000000000</v>
      </c>
      <c r="AA45" s="329">
        <v>0</v>
      </c>
      <c r="AB45" s="329">
        <v>0</v>
      </c>
      <c r="AC45" s="329">
        <v>1000000000</v>
      </c>
      <c r="AD45" s="329">
        <v>0</v>
      </c>
      <c r="AE45" s="329">
        <v>0</v>
      </c>
      <c r="AF45" s="329">
        <v>0</v>
      </c>
      <c r="AG45" s="329">
        <v>0</v>
      </c>
      <c r="AH45" s="329">
        <v>0</v>
      </c>
      <c r="AI45" s="329">
        <v>0</v>
      </c>
      <c r="AJ45" s="335">
        <f t="shared" si="9"/>
        <v>0</v>
      </c>
    </row>
    <row r="46" spans="1:36" x14ac:dyDescent="0.25">
      <c r="A46" s="13" t="s">
        <v>75</v>
      </c>
      <c r="B46" s="1" t="s">
        <v>76</v>
      </c>
      <c r="C46" s="169">
        <v>925412000</v>
      </c>
      <c r="D46" s="169">
        <v>0</v>
      </c>
      <c r="E46" s="169">
        <v>0</v>
      </c>
      <c r="F46" s="169">
        <v>0</v>
      </c>
      <c r="G46" s="169">
        <f t="shared" si="7"/>
        <v>925412000</v>
      </c>
      <c r="H46" s="169">
        <v>348000</v>
      </c>
      <c r="I46" s="169">
        <v>876252865</v>
      </c>
      <c r="J46" s="169">
        <f t="shared" si="1"/>
        <v>49159135</v>
      </c>
      <c r="K46" s="169">
        <v>2348000</v>
      </c>
      <c r="L46" s="169">
        <v>872030465</v>
      </c>
      <c r="M46" s="169">
        <f t="shared" si="14"/>
        <v>4222400</v>
      </c>
      <c r="N46" s="169">
        <v>48039724</v>
      </c>
      <c r="O46" s="169">
        <v>925162589</v>
      </c>
      <c r="P46" s="169">
        <f t="shared" si="15"/>
        <v>48909724</v>
      </c>
      <c r="Q46" s="169">
        <f t="shared" si="16"/>
        <v>249411</v>
      </c>
      <c r="R46" s="169">
        <f t="shared" si="5"/>
        <v>872030465</v>
      </c>
      <c r="T46" s="290">
        <v>101031001</v>
      </c>
      <c r="U46" s="328" t="s">
        <v>76</v>
      </c>
      <c r="V46" s="329">
        <v>925412000</v>
      </c>
      <c r="W46" s="329">
        <v>0</v>
      </c>
      <c r="X46" s="329">
        <v>0</v>
      </c>
      <c r="Y46" s="329">
        <v>0</v>
      </c>
      <c r="Z46" s="329">
        <f t="shared" si="8"/>
        <v>925412000</v>
      </c>
      <c r="AA46" s="329">
        <v>48039724</v>
      </c>
      <c r="AB46" s="329">
        <v>925162589</v>
      </c>
      <c r="AC46" s="329">
        <v>249411</v>
      </c>
      <c r="AD46" s="329">
        <v>348000</v>
      </c>
      <c r="AE46" s="329">
        <v>876252865</v>
      </c>
      <c r="AF46" s="329">
        <v>48909724</v>
      </c>
      <c r="AG46" s="329">
        <v>869682465</v>
      </c>
      <c r="AH46" s="329">
        <v>2348000</v>
      </c>
      <c r="AI46" s="329">
        <v>872030465</v>
      </c>
      <c r="AJ46" s="335">
        <f t="shared" si="9"/>
        <v>0</v>
      </c>
    </row>
    <row r="47" spans="1:36" s="4" customFormat="1" x14ac:dyDescent="0.25">
      <c r="A47" s="11" t="s">
        <v>77</v>
      </c>
      <c r="B47" s="5" t="s">
        <v>78</v>
      </c>
      <c r="C47" s="6">
        <f>+C48+C72+C95</f>
        <v>47968359369.663406</v>
      </c>
      <c r="D47" s="6">
        <f t="shared" ref="D47:R47" si="28">+D48+D72+D95</f>
        <v>0</v>
      </c>
      <c r="E47" s="6">
        <f t="shared" si="28"/>
        <v>0</v>
      </c>
      <c r="F47" s="6">
        <f t="shared" si="28"/>
        <v>0</v>
      </c>
      <c r="G47" s="6">
        <f t="shared" si="7"/>
        <v>47968359369.663406</v>
      </c>
      <c r="H47" s="6">
        <f t="shared" si="28"/>
        <v>269252892</v>
      </c>
      <c r="I47" s="6">
        <f t="shared" si="28"/>
        <v>30802923201.560001</v>
      </c>
      <c r="J47" s="6">
        <f t="shared" si="1"/>
        <v>17165436168.103405</v>
      </c>
      <c r="K47" s="6">
        <f t="shared" si="28"/>
        <v>6498227109</v>
      </c>
      <c r="L47" s="6">
        <f t="shared" si="28"/>
        <v>26027424124</v>
      </c>
      <c r="M47" s="6">
        <f t="shared" si="14"/>
        <v>4775499077.5600014</v>
      </c>
      <c r="N47" s="6">
        <f t="shared" si="28"/>
        <v>549269211</v>
      </c>
      <c r="O47" s="6">
        <f t="shared" si="28"/>
        <v>37489987209.559998</v>
      </c>
      <c r="P47" s="6">
        <f t="shared" si="15"/>
        <v>6687064007.9999962</v>
      </c>
      <c r="Q47" s="6">
        <f t="shared" si="16"/>
        <v>10478372160.103409</v>
      </c>
      <c r="R47" s="6">
        <f t="shared" si="5"/>
        <v>26027424124</v>
      </c>
      <c r="T47" s="290">
        <v>102</v>
      </c>
      <c r="U47" s="328" t="s">
        <v>78</v>
      </c>
      <c r="V47" s="329">
        <v>47968359369.663406</v>
      </c>
      <c r="W47" s="329">
        <v>0</v>
      </c>
      <c r="X47" s="329">
        <v>0</v>
      </c>
      <c r="Y47" s="329">
        <v>0</v>
      </c>
      <c r="Z47" s="329">
        <f t="shared" si="8"/>
        <v>47968359369.663406</v>
      </c>
      <c r="AA47" s="329">
        <v>549269211</v>
      </c>
      <c r="AB47" s="329">
        <v>37489987209.559998</v>
      </c>
      <c r="AC47" s="329">
        <v>10478372160.103409</v>
      </c>
      <c r="AD47" s="329">
        <v>269252892</v>
      </c>
      <c r="AE47" s="329">
        <v>30802923201.559998</v>
      </c>
      <c r="AF47" s="329">
        <v>6687064008</v>
      </c>
      <c r="AG47" s="329">
        <v>19529197015</v>
      </c>
      <c r="AH47" s="329">
        <v>6498227109</v>
      </c>
      <c r="AI47" s="329">
        <v>26027424124</v>
      </c>
      <c r="AJ47" s="335">
        <f t="shared" si="9"/>
        <v>0</v>
      </c>
    </row>
    <row r="48" spans="1:36" s="4" customFormat="1" x14ac:dyDescent="0.25">
      <c r="A48" s="11" t="s">
        <v>79</v>
      </c>
      <c r="B48" s="5" t="s">
        <v>12</v>
      </c>
      <c r="C48" s="6">
        <f>+C49</f>
        <v>38351409636.480003</v>
      </c>
      <c r="D48" s="6">
        <f t="shared" ref="D48:R48" si="29">+D49</f>
        <v>0</v>
      </c>
      <c r="E48" s="6">
        <f t="shared" si="29"/>
        <v>0</v>
      </c>
      <c r="F48" s="6">
        <f t="shared" si="29"/>
        <v>0</v>
      </c>
      <c r="G48" s="6">
        <f t="shared" si="7"/>
        <v>38351409636.480003</v>
      </c>
      <c r="H48" s="6">
        <f t="shared" si="29"/>
        <v>269252892</v>
      </c>
      <c r="I48" s="6">
        <f t="shared" si="29"/>
        <v>26005903195.560001</v>
      </c>
      <c r="J48" s="6">
        <f t="shared" si="1"/>
        <v>12345506440.920002</v>
      </c>
      <c r="K48" s="6">
        <f t="shared" si="29"/>
        <v>4532554060</v>
      </c>
      <c r="L48" s="6">
        <f t="shared" si="29"/>
        <v>23399038951</v>
      </c>
      <c r="M48" s="6">
        <f t="shared" si="14"/>
        <v>2606864244.5600014</v>
      </c>
      <c r="N48" s="6">
        <f t="shared" si="29"/>
        <v>549269211</v>
      </c>
      <c r="O48" s="6">
        <f t="shared" si="29"/>
        <v>32284080777.560001</v>
      </c>
      <c r="P48" s="6">
        <f t="shared" si="15"/>
        <v>6278177582</v>
      </c>
      <c r="Q48" s="6">
        <f t="shared" si="16"/>
        <v>6067328858.920002</v>
      </c>
      <c r="R48" s="6">
        <f t="shared" si="5"/>
        <v>23399038951</v>
      </c>
      <c r="T48" s="290">
        <v>10201</v>
      </c>
      <c r="U48" s="328" t="s">
        <v>12</v>
      </c>
      <c r="V48" s="329">
        <v>38351409636.480003</v>
      </c>
      <c r="W48" s="329">
        <v>0</v>
      </c>
      <c r="X48" s="329">
        <v>0</v>
      </c>
      <c r="Y48" s="329">
        <v>0</v>
      </c>
      <c r="Z48" s="329">
        <f t="shared" si="8"/>
        <v>38351409636.480003</v>
      </c>
      <c r="AA48" s="329">
        <v>549269211</v>
      </c>
      <c r="AB48" s="329">
        <v>32284080777.559998</v>
      </c>
      <c r="AC48" s="329">
        <v>6067328858.9200058</v>
      </c>
      <c r="AD48" s="329">
        <v>269252892</v>
      </c>
      <c r="AE48" s="329">
        <v>26005903195.559998</v>
      </c>
      <c r="AF48" s="329">
        <v>6278177582</v>
      </c>
      <c r="AG48" s="329">
        <v>18866484891</v>
      </c>
      <c r="AH48" s="329">
        <v>4532554060</v>
      </c>
      <c r="AI48" s="329">
        <v>23399038951</v>
      </c>
      <c r="AJ48" s="335">
        <f t="shared" si="9"/>
        <v>0</v>
      </c>
    </row>
    <row r="49" spans="1:36" s="4" customFormat="1" x14ac:dyDescent="0.25">
      <c r="A49" s="14" t="s">
        <v>80</v>
      </c>
      <c r="B49" s="9" t="s">
        <v>14</v>
      </c>
      <c r="C49" s="10">
        <f>+C50+C54+C57+C59+C61+C63+C65+C68+C71</f>
        <v>38351409636.480003</v>
      </c>
      <c r="D49" s="10">
        <f t="shared" ref="D49:R49" si="30">+D50+D54+D57+D59+D61+D63+D65+D68+D71</f>
        <v>0</v>
      </c>
      <c r="E49" s="10">
        <f t="shared" si="30"/>
        <v>0</v>
      </c>
      <c r="F49" s="10">
        <f t="shared" si="30"/>
        <v>0</v>
      </c>
      <c r="G49" s="10">
        <f t="shared" si="7"/>
        <v>38351409636.480003</v>
      </c>
      <c r="H49" s="10">
        <f t="shared" si="30"/>
        <v>269252892</v>
      </c>
      <c r="I49" s="10">
        <f t="shared" si="30"/>
        <v>26005903195.560001</v>
      </c>
      <c r="J49" s="10">
        <f t="shared" si="1"/>
        <v>12345506440.920002</v>
      </c>
      <c r="K49" s="10">
        <f t="shared" si="30"/>
        <v>4532554060</v>
      </c>
      <c r="L49" s="10">
        <f t="shared" si="30"/>
        <v>23399038951</v>
      </c>
      <c r="M49" s="10">
        <f t="shared" si="14"/>
        <v>2606864244.5600014</v>
      </c>
      <c r="N49" s="10">
        <f t="shared" si="30"/>
        <v>549269211</v>
      </c>
      <c r="O49" s="10">
        <f t="shared" si="30"/>
        <v>32284080777.560001</v>
      </c>
      <c r="P49" s="10">
        <f t="shared" si="15"/>
        <v>6278177582</v>
      </c>
      <c r="Q49" s="10">
        <f t="shared" si="16"/>
        <v>6067328858.920002</v>
      </c>
      <c r="R49" s="10">
        <f t="shared" si="5"/>
        <v>23399038951</v>
      </c>
      <c r="T49" s="290">
        <v>1020101</v>
      </c>
      <c r="U49" s="328" t="s">
        <v>14</v>
      </c>
      <c r="V49" s="329">
        <v>38351409636.480003</v>
      </c>
      <c r="W49" s="329">
        <v>0</v>
      </c>
      <c r="X49" s="329">
        <v>0</v>
      </c>
      <c r="Y49" s="329">
        <v>0</v>
      </c>
      <c r="Z49" s="329">
        <f t="shared" si="8"/>
        <v>38351409636.480003</v>
      </c>
      <c r="AA49" s="329">
        <v>549269211</v>
      </c>
      <c r="AB49" s="329">
        <v>32284080777.559998</v>
      </c>
      <c r="AC49" s="329">
        <v>6067328858.9200058</v>
      </c>
      <c r="AD49" s="329">
        <v>269252892</v>
      </c>
      <c r="AE49" s="329">
        <v>26005903195.559998</v>
      </c>
      <c r="AF49" s="329">
        <v>6278177582</v>
      </c>
      <c r="AG49" s="329">
        <v>18866484891</v>
      </c>
      <c r="AH49" s="329">
        <v>4532554060</v>
      </c>
      <c r="AI49" s="329">
        <v>23399038951</v>
      </c>
      <c r="AJ49" s="335">
        <f t="shared" si="9"/>
        <v>0</v>
      </c>
    </row>
    <row r="50" spans="1:36" s="4" customFormat="1" x14ac:dyDescent="0.25">
      <c r="A50" s="14" t="s">
        <v>81</v>
      </c>
      <c r="B50" s="9" t="s">
        <v>16</v>
      </c>
      <c r="C50" s="10">
        <f>+C51+C52+C53</f>
        <v>32953340199</v>
      </c>
      <c r="D50" s="10">
        <f t="shared" ref="D50:R50" si="31">+D51+D52+D53</f>
        <v>0</v>
      </c>
      <c r="E50" s="10">
        <f t="shared" si="31"/>
        <v>0</v>
      </c>
      <c r="F50" s="10">
        <f t="shared" si="31"/>
        <v>0</v>
      </c>
      <c r="G50" s="10">
        <f t="shared" si="7"/>
        <v>32953340199</v>
      </c>
      <c r="H50" s="10">
        <f t="shared" si="31"/>
        <v>269252892</v>
      </c>
      <c r="I50" s="10">
        <f t="shared" si="31"/>
        <v>23931922382.560001</v>
      </c>
      <c r="J50" s="10">
        <f t="shared" si="1"/>
        <v>9021417816.4399986</v>
      </c>
      <c r="K50" s="10">
        <f t="shared" si="31"/>
        <v>4462554060</v>
      </c>
      <c r="L50" s="10">
        <f t="shared" si="31"/>
        <v>22050722911</v>
      </c>
      <c r="M50" s="10">
        <f t="shared" si="14"/>
        <v>1881199471.5600014</v>
      </c>
      <c r="N50" s="10">
        <f t="shared" si="31"/>
        <v>549269211</v>
      </c>
      <c r="O50" s="10">
        <f t="shared" si="31"/>
        <v>29960099964.560001</v>
      </c>
      <c r="P50" s="10">
        <f t="shared" si="15"/>
        <v>6028177582</v>
      </c>
      <c r="Q50" s="10">
        <f t="shared" si="16"/>
        <v>2993240234.4399986</v>
      </c>
      <c r="R50" s="10">
        <f t="shared" si="5"/>
        <v>22050722911</v>
      </c>
      <c r="T50" s="290">
        <v>102010101</v>
      </c>
      <c r="U50" s="328" t="s">
        <v>16</v>
      </c>
      <c r="V50" s="329">
        <v>32953340199</v>
      </c>
      <c r="W50" s="329">
        <v>0</v>
      </c>
      <c r="X50" s="329">
        <v>0</v>
      </c>
      <c r="Y50" s="329">
        <v>0</v>
      </c>
      <c r="Z50" s="329">
        <f t="shared" si="8"/>
        <v>32953340199</v>
      </c>
      <c r="AA50" s="329">
        <v>549269211</v>
      </c>
      <c r="AB50" s="329">
        <v>29960099964.560001</v>
      </c>
      <c r="AC50" s="329">
        <v>2993240234.4399986</v>
      </c>
      <c r="AD50" s="329">
        <v>269252892</v>
      </c>
      <c r="AE50" s="329">
        <v>23931922382.559998</v>
      </c>
      <c r="AF50" s="329">
        <v>6028177582.0000038</v>
      </c>
      <c r="AG50" s="329">
        <v>17588168851</v>
      </c>
      <c r="AH50" s="329">
        <v>4462554060</v>
      </c>
      <c r="AI50" s="329">
        <v>22050722911</v>
      </c>
      <c r="AJ50" s="335">
        <f t="shared" si="9"/>
        <v>0</v>
      </c>
    </row>
    <row r="51" spans="1:36" x14ac:dyDescent="0.25">
      <c r="A51" s="13" t="s">
        <v>82</v>
      </c>
      <c r="B51" s="1" t="s">
        <v>83</v>
      </c>
      <c r="C51" s="169">
        <v>29308845062.439999</v>
      </c>
      <c r="D51" s="169">
        <v>0</v>
      </c>
      <c r="E51" s="169">
        <v>0</v>
      </c>
      <c r="F51" s="169">
        <v>0</v>
      </c>
      <c r="G51" s="169">
        <f t="shared" si="7"/>
        <v>29308845062.439999</v>
      </c>
      <c r="H51" s="169">
        <v>216327405</v>
      </c>
      <c r="I51" s="169">
        <v>20674161910</v>
      </c>
      <c r="J51" s="169">
        <f t="shared" si="1"/>
        <v>8634683152.4399986</v>
      </c>
      <c r="K51" s="169">
        <v>4130963136</v>
      </c>
      <c r="L51" s="169">
        <v>20330395598</v>
      </c>
      <c r="M51" s="169">
        <f t="shared" si="14"/>
        <v>343766312</v>
      </c>
      <c r="N51" s="169">
        <v>549269211</v>
      </c>
      <c r="O51" s="169">
        <v>26640145846</v>
      </c>
      <c r="P51" s="169">
        <f t="shared" si="15"/>
        <v>5965983936</v>
      </c>
      <c r="Q51" s="169">
        <f t="shared" si="16"/>
        <v>2668699216.4399986</v>
      </c>
      <c r="R51" s="169">
        <f t="shared" si="5"/>
        <v>20330395598</v>
      </c>
      <c r="T51" s="290">
        <v>10201010101</v>
      </c>
      <c r="U51" s="328" t="s">
        <v>83</v>
      </c>
      <c r="V51" s="329">
        <v>29308845062.439999</v>
      </c>
      <c r="W51" s="329">
        <v>0</v>
      </c>
      <c r="X51" s="329">
        <v>0</v>
      </c>
      <c r="Y51" s="329">
        <v>0</v>
      </c>
      <c r="Z51" s="329">
        <f t="shared" si="8"/>
        <v>29308845062.439999</v>
      </c>
      <c r="AA51" s="329">
        <v>549269211</v>
      </c>
      <c r="AB51" s="329">
        <v>26640145846</v>
      </c>
      <c r="AC51" s="329">
        <v>2668699216.4399986</v>
      </c>
      <c r="AD51" s="329">
        <v>216327405</v>
      </c>
      <c r="AE51" s="329">
        <v>20674161910</v>
      </c>
      <c r="AF51" s="329">
        <v>5965983936</v>
      </c>
      <c r="AG51" s="329">
        <v>16199432462</v>
      </c>
      <c r="AH51" s="329">
        <v>4130963136</v>
      </c>
      <c r="AI51" s="329">
        <v>20330395598</v>
      </c>
      <c r="AJ51" s="335">
        <f t="shared" si="9"/>
        <v>0</v>
      </c>
    </row>
    <row r="52" spans="1:36" x14ac:dyDescent="0.25">
      <c r="A52" s="13" t="s">
        <v>84</v>
      </c>
      <c r="B52" s="1" t="s">
        <v>85</v>
      </c>
      <c r="C52" s="169">
        <v>3124780136.5599999</v>
      </c>
      <c r="D52" s="169">
        <v>0</v>
      </c>
      <c r="E52" s="169">
        <v>0</v>
      </c>
      <c r="F52" s="169">
        <v>0</v>
      </c>
      <c r="G52" s="169">
        <f t="shared" si="7"/>
        <v>3124780136.5599999</v>
      </c>
      <c r="H52" s="169">
        <v>0</v>
      </c>
      <c r="I52" s="169">
        <v>3124780136.5599999</v>
      </c>
      <c r="J52" s="169">
        <f t="shared" si="1"/>
        <v>0</v>
      </c>
      <c r="K52" s="169">
        <v>314761257</v>
      </c>
      <c r="L52" s="169">
        <v>1628957979</v>
      </c>
      <c r="M52" s="169">
        <f t="shared" si="14"/>
        <v>1495822157.5599999</v>
      </c>
      <c r="N52" s="169">
        <v>0</v>
      </c>
      <c r="O52" s="169">
        <v>3124780136.5599999</v>
      </c>
      <c r="P52" s="169">
        <f t="shared" si="15"/>
        <v>0</v>
      </c>
      <c r="Q52" s="169">
        <f t="shared" si="16"/>
        <v>0</v>
      </c>
      <c r="R52" s="169">
        <f t="shared" si="5"/>
        <v>1628957979</v>
      </c>
      <c r="T52" s="290">
        <v>10201010102</v>
      </c>
      <c r="U52" s="328" t="s">
        <v>85</v>
      </c>
      <c r="V52" s="329">
        <v>3124780136.5599999</v>
      </c>
      <c r="W52" s="329">
        <v>0</v>
      </c>
      <c r="X52" s="329">
        <v>0</v>
      </c>
      <c r="Y52" s="329">
        <v>0</v>
      </c>
      <c r="Z52" s="329">
        <f t="shared" si="8"/>
        <v>3124780136.5599999</v>
      </c>
      <c r="AA52" s="329">
        <v>0</v>
      </c>
      <c r="AB52" s="329">
        <v>3124780136.5599999</v>
      </c>
      <c r="AC52" s="329">
        <v>0</v>
      </c>
      <c r="AD52" s="329">
        <v>0</v>
      </c>
      <c r="AE52" s="329">
        <v>3124780136.5599999</v>
      </c>
      <c r="AF52" s="329">
        <v>0</v>
      </c>
      <c r="AG52" s="329">
        <v>1314196722</v>
      </c>
      <c r="AH52" s="329">
        <v>314761257</v>
      </c>
      <c r="AI52" s="329">
        <v>1628957979</v>
      </c>
      <c r="AJ52" s="335">
        <f t="shared" si="9"/>
        <v>0</v>
      </c>
    </row>
    <row r="53" spans="1:36" x14ac:dyDescent="0.25">
      <c r="A53" s="13" t="s">
        <v>86</v>
      </c>
      <c r="B53" s="1" t="s">
        <v>87</v>
      </c>
      <c r="C53" s="169">
        <v>519715000</v>
      </c>
      <c r="D53" s="169">
        <v>0</v>
      </c>
      <c r="E53" s="169">
        <v>0</v>
      </c>
      <c r="F53" s="169">
        <v>0</v>
      </c>
      <c r="G53" s="169">
        <f t="shared" si="7"/>
        <v>519715000</v>
      </c>
      <c r="H53" s="169">
        <v>52925487</v>
      </c>
      <c r="I53" s="169">
        <v>132980336</v>
      </c>
      <c r="J53" s="169">
        <f t="shared" si="1"/>
        <v>386734664</v>
      </c>
      <c r="K53" s="169">
        <v>16829667</v>
      </c>
      <c r="L53" s="169">
        <v>91369334</v>
      </c>
      <c r="M53" s="169">
        <f t="shared" si="14"/>
        <v>41611002</v>
      </c>
      <c r="N53" s="169">
        <v>0</v>
      </c>
      <c r="O53" s="169">
        <v>195173982</v>
      </c>
      <c r="P53" s="169">
        <f t="shared" si="15"/>
        <v>62193646</v>
      </c>
      <c r="Q53" s="169">
        <f t="shared" si="16"/>
        <v>324541018</v>
      </c>
      <c r="R53" s="169">
        <f t="shared" si="5"/>
        <v>91369334</v>
      </c>
      <c r="T53" s="290">
        <v>10201010103</v>
      </c>
      <c r="U53" s="328" t="s">
        <v>87</v>
      </c>
      <c r="V53" s="329">
        <v>519715000</v>
      </c>
      <c r="W53" s="329">
        <v>0</v>
      </c>
      <c r="X53" s="329">
        <v>0</v>
      </c>
      <c r="Y53" s="329">
        <v>0</v>
      </c>
      <c r="Z53" s="329">
        <f t="shared" si="8"/>
        <v>519715000</v>
      </c>
      <c r="AA53" s="329">
        <v>0</v>
      </c>
      <c r="AB53" s="329">
        <v>195173982</v>
      </c>
      <c r="AC53" s="329">
        <v>324541018</v>
      </c>
      <c r="AD53" s="329">
        <v>52925487</v>
      </c>
      <c r="AE53" s="329">
        <v>132980336</v>
      </c>
      <c r="AF53" s="329">
        <v>62193646</v>
      </c>
      <c r="AG53" s="329">
        <v>74539667</v>
      </c>
      <c r="AH53" s="329">
        <v>16829667</v>
      </c>
      <c r="AI53" s="329">
        <v>91369334</v>
      </c>
      <c r="AJ53" s="335">
        <f t="shared" si="9"/>
        <v>0</v>
      </c>
    </row>
    <row r="54" spans="1:36" s="4" customFormat="1" x14ac:dyDescent="0.25">
      <c r="A54" s="14" t="s">
        <v>88</v>
      </c>
      <c r="B54" s="9" t="s">
        <v>20</v>
      </c>
      <c r="C54" s="10">
        <f>+C55+C56</f>
        <v>95190016</v>
      </c>
      <c r="D54" s="10">
        <f t="shared" ref="D54:R54" si="32">+D55+D56</f>
        <v>0</v>
      </c>
      <c r="E54" s="10">
        <f t="shared" si="32"/>
        <v>0</v>
      </c>
      <c r="F54" s="10">
        <f t="shared" si="32"/>
        <v>0</v>
      </c>
      <c r="G54" s="10">
        <f t="shared" si="7"/>
        <v>95190016</v>
      </c>
      <c r="H54" s="10">
        <f t="shared" si="32"/>
        <v>0</v>
      </c>
      <c r="I54" s="10">
        <f t="shared" si="32"/>
        <v>55190016</v>
      </c>
      <c r="J54" s="10">
        <f t="shared" si="1"/>
        <v>40000000</v>
      </c>
      <c r="K54" s="10">
        <f t="shared" si="32"/>
        <v>0</v>
      </c>
      <c r="L54" s="10">
        <f t="shared" si="32"/>
        <v>55190016</v>
      </c>
      <c r="M54" s="10">
        <f t="shared" si="14"/>
        <v>0</v>
      </c>
      <c r="N54" s="10">
        <f t="shared" si="32"/>
        <v>0</v>
      </c>
      <c r="O54" s="10">
        <f t="shared" si="32"/>
        <v>55190016</v>
      </c>
      <c r="P54" s="10">
        <f t="shared" si="15"/>
        <v>0</v>
      </c>
      <c r="Q54" s="10">
        <f t="shared" si="16"/>
        <v>40000000</v>
      </c>
      <c r="R54" s="10">
        <f t="shared" si="5"/>
        <v>55190016</v>
      </c>
      <c r="T54" s="290">
        <v>102010104</v>
      </c>
      <c r="U54" s="328" t="s">
        <v>20</v>
      </c>
      <c r="V54" s="329">
        <v>95190016</v>
      </c>
      <c r="W54" s="329">
        <v>0</v>
      </c>
      <c r="X54" s="329">
        <v>0</v>
      </c>
      <c r="Y54" s="329">
        <v>0</v>
      </c>
      <c r="Z54" s="329">
        <f t="shared" si="8"/>
        <v>95190016</v>
      </c>
      <c r="AA54" s="329">
        <v>0</v>
      </c>
      <c r="AB54" s="329">
        <v>55190016</v>
      </c>
      <c r="AC54" s="329">
        <v>40000000</v>
      </c>
      <c r="AD54" s="329">
        <v>0</v>
      </c>
      <c r="AE54" s="329">
        <v>55190016</v>
      </c>
      <c r="AF54" s="329">
        <v>0</v>
      </c>
      <c r="AG54" s="329">
        <v>55190016</v>
      </c>
      <c r="AH54" s="329">
        <v>0</v>
      </c>
      <c r="AI54" s="329">
        <v>55190016</v>
      </c>
      <c r="AJ54" s="335">
        <f t="shared" si="9"/>
        <v>0</v>
      </c>
    </row>
    <row r="55" spans="1:36" x14ac:dyDescent="0.25">
      <c r="A55" s="13" t="s">
        <v>89</v>
      </c>
      <c r="B55" s="1" t="s">
        <v>83</v>
      </c>
      <c r="C55" s="169">
        <v>40000000</v>
      </c>
      <c r="D55" s="169">
        <v>0</v>
      </c>
      <c r="E55" s="169">
        <v>0</v>
      </c>
      <c r="F55" s="169">
        <v>0</v>
      </c>
      <c r="G55" s="169">
        <f t="shared" si="7"/>
        <v>40000000</v>
      </c>
      <c r="H55" s="169">
        <v>0</v>
      </c>
      <c r="I55" s="169">
        <v>0</v>
      </c>
      <c r="J55" s="169">
        <f t="shared" si="1"/>
        <v>40000000</v>
      </c>
      <c r="K55" s="169">
        <v>0</v>
      </c>
      <c r="L55" s="169">
        <v>0</v>
      </c>
      <c r="M55" s="169">
        <f t="shared" si="14"/>
        <v>0</v>
      </c>
      <c r="N55" s="169">
        <v>0</v>
      </c>
      <c r="O55" s="169">
        <v>0</v>
      </c>
      <c r="P55" s="169">
        <f t="shared" si="15"/>
        <v>0</v>
      </c>
      <c r="Q55" s="169">
        <f t="shared" si="16"/>
        <v>40000000</v>
      </c>
      <c r="R55" s="169">
        <f t="shared" si="5"/>
        <v>0</v>
      </c>
      <c r="T55" s="290">
        <v>10201010401</v>
      </c>
      <c r="U55" s="328" t="s">
        <v>83</v>
      </c>
      <c r="V55" s="329">
        <v>40000000</v>
      </c>
      <c r="W55" s="329">
        <v>0</v>
      </c>
      <c r="X55" s="329">
        <v>0</v>
      </c>
      <c r="Y55" s="329">
        <v>0</v>
      </c>
      <c r="Z55" s="329">
        <f t="shared" si="8"/>
        <v>40000000</v>
      </c>
      <c r="AA55" s="329">
        <v>0</v>
      </c>
      <c r="AB55" s="329">
        <v>0</v>
      </c>
      <c r="AC55" s="329">
        <v>40000000</v>
      </c>
      <c r="AD55" s="329">
        <v>0</v>
      </c>
      <c r="AE55" s="329">
        <v>0</v>
      </c>
      <c r="AF55" s="329">
        <v>0</v>
      </c>
      <c r="AG55" s="329">
        <v>0</v>
      </c>
      <c r="AH55" s="329">
        <v>0</v>
      </c>
      <c r="AI55" s="329">
        <v>0</v>
      </c>
      <c r="AJ55" s="335">
        <f t="shared" si="9"/>
        <v>0</v>
      </c>
    </row>
    <row r="56" spans="1:36" x14ac:dyDescent="0.25">
      <c r="A56" s="13" t="s">
        <v>90</v>
      </c>
      <c r="B56" s="1" t="s">
        <v>85</v>
      </c>
      <c r="C56" s="169">
        <v>55190016</v>
      </c>
      <c r="D56" s="169">
        <v>0</v>
      </c>
      <c r="E56" s="169">
        <v>0</v>
      </c>
      <c r="F56" s="169">
        <v>0</v>
      </c>
      <c r="G56" s="169">
        <f t="shared" si="7"/>
        <v>55190016</v>
      </c>
      <c r="H56" s="169">
        <v>0</v>
      </c>
      <c r="I56" s="169">
        <v>55190016</v>
      </c>
      <c r="J56" s="169">
        <f t="shared" si="1"/>
        <v>0</v>
      </c>
      <c r="K56" s="169">
        <v>0</v>
      </c>
      <c r="L56" s="169">
        <v>55190016</v>
      </c>
      <c r="M56" s="169">
        <f t="shared" si="14"/>
        <v>0</v>
      </c>
      <c r="N56" s="169">
        <v>0</v>
      </c>
      <c r="O56" s="169">
        <v>55190016</v>
      </c>
      <c r="P56" s="169">
        <f t="shared" si="15"/>
        <v>0</v>
      </c>
      <c r="Q56" s="169">
        <f t="shared" si="16"/>
        <v>0</v>
      </c>
      <c r="R56" s="169">
        <f t="shared" si="5"/>
        <v>55190016</v>
      </c>
      <c r="T56" s="290">
        <v>10201010402</v>
      </c>
      <c r="U56" s="328" t="s">
        <v>85</v>
      </c>
      <c r="V56" s="329">
        <v>55190016</v>
      </c>
      <c r="W56" s="329">
        <v>0</v>
      </c>
      <c r="X56" s="329">
        <v>0</v>
      </c>
      <c r="Y56" s="329">
        <v>0</v>
      </c>
      <c r="Z56" s="329">
        <f t="shared" si="8"/>
        <v>55190016</v>
      </c>
      <c r="AA56" s="329">
        <v>0</v>
      </c>
      <c r="AB56" s="329">
        <v>55190016</v>
      </c>
      <c r="AC56" s="329">
        <v>0</v>
      </c>
      <c r="AD56" s="329">
        <v>0</v>
      </c>
      <c r="AE56" s="329">
        <v>55190016</v>
      </c>
      <c r="AF56" s="329">
        <v>0</v>
      </c>
      <c r="AG56" s="329">
        <v>55190016</v>
      </c>
      <c r="AH56" s="329">
        <v>0</v>
      </c>
      <c r="AI56" s="329">
        <v>55190016</v>
      </c>
      <c r="AJ56" s="335">
        <f t="shared" si="9"/>
        <v>0</v>
      </c>
    </row>
    <row r="57" spans="1:36" s="4" customFormat="1" x14ac:dyDescent="0.25">
      <c r="A57" s="14" t="s">
        <v>91</v>
      </c>
      <c r="B57" s="9" t="s">
        <v>22</v>
      </c>
      <c r="C57" s="10">
        <f>+C58</f>
        <v>87358421</v>
      </c>
      <c r="D57" s="10">
        <f t="shared" ref="D57:R57" si="33">+D58</f>
        <v>0</v>
      </c>
      <c r="E57" s="10">
        <f t="shared" si="33"/>
        <v>0</v>
      </c>
      <c r="F57" s="10">
        <f t="shared" si="33"/>
        <v>0</v>
      </c>
      <c r="G57" s="10">
        <f t="shared" si="7"/>
        <v>87358421</v>
      </c>
      <c r="H57" s="10">
        <f t="shared" si="33"/>
        <v>0</v>
      </c>
      <c r="I57" s="10">
        <f t="shared" si="33"/>
        <v>87358421</v>
      </c>
      <c r="J57" s="10">
        <f t="shared" si="1"/>
        <v>0</v>
      </c>
      <c r="K57" s="10">
        <f t="shared" si="33"/>
        <v>0</v>
      </c>
      <c r="L57" s="10">
        <f t="shared" si="33"/>
        <v>87358421</v>
      </c>
      <c r="M57" s="10">
        <f t="shared" si="14"/>
        <v>0</v>
      </c>
      <c r="N57" s="10">
        <f t="shared" si="33"/>
        <v>0</v>
      </c>
      <c r="O57" s="10">
        <f t="shared" si="33"/>
        <v>87358421</v>
      </c>
      <c r="P57" s="10">
        <f t="shared" si="15"/>
        <v>0</v>
      </c>
      <c r="Q57" s="10">
        <f t="shared" si="16"/>
        <v>0</v>
      </c>
      <c r="R57" s="10">
        <f t="shared" si="5"/>
        <v>87358421</v>
      </c>
      <c r="T57" s="290">
        <v>102010105</v>
      </c>
      <c r="U57" s="328" t="s">
        <v>22</v>
      </c>
      <c r="V57" s="329">
        <v>87358421</v>
      </c>
      <c r="W57" s="329">
        <v>0</v>
      </c>
      <c r="X57" s="329">
        <v>0</v>
      </c>
      <c r="Y57" s="329">
        <v>0</v>
      </c>
      <c r="Z57" s="329">
        <f t="shared" si="8"/>
        <v>87358421</v>
      </c>
      <c r="AA57" s="329">
        <v>0</v>
      </c>
      <c r="AB57" s="329">
        <v>87358421</v>
      </c>
      <c r="AC57" s="329">
        <v>0</v>
      </c>
      <c r="AD57" s="329">
        <v>0</v>
      </c>
      <c r="AE57" s="329">
        <v>87358421</v>
      </c>
      <c r="AF57" s="329">
        <v>0</v>
      </c>
      <c r="AG57" s="329">
        <v>87358421</v>
      </c>
      <c r="AH57" s="329">
        <v>0</v>
      </c>
      <c r="AI57" s="329">
        <v>87358421</v>
      </c>
      <c r="AJ57" s="335">
        <f t="shared" si="9"/>
        <v>0</v>
      </c>
    </row>
    <row r="58" spans="1:36" x14ac:dyDescent="0.25">
      <c r="A58" s="13" t="s">
        <v>92</v>
      </c>
      <c r="B58" s="1" t="s">
        <v>85</v>
      </c>
      <c r="C58" s="169">
        <v>87358421</v>
      </c>
      <c r="D58" s="169">
        <v>0</v>
      </c>
      <c r="E58" s="169">
        <v>0</v>
      </c>
      <c r="F58" s="169">
        <v>0</v>
      </c>
      <c r="G58" s="169">
        <f t="shared" si="7"/>
        <v>87358421</v>
      </c>
      <c r="H58" s="169">
        <v>0</v>
      </c>
      <c r="I58" s="169">
        <v>87358421</v>
      </c>
      <c r="J58" s="169">
        <f t="shared" si="1"/>
        <v>0</v>
      </c>
      <c r="K58" s="169">
        <v>0</v>
      </c>
      <c r="L58" s="169">
        <v>87358421</v>
      </c>
      <c r="M58" s="169">
        <f t="shared" si="14"/>
        <v>0</v>
      </c>
      <c r="N58" s="169">
        <v>0</v>
      </c>
      <c r="O58" s="169">
        <v>87358421</v>
      </c>
      <c r="P58" s="169">
        <f t="shared" si="15"/>
        <v>0</v>
      </c>
      <c r="Q58" s="169">
        <f t="shared" si="16"/>
        <v>0</v>
      </c>
      <c r="R58" s="169">
        <f t="shared" si="5"/>
        <v>87358421</v>
      </c>
      <c r="T58" s="290">
        <v>10201010502</v>
      </c>
      <c r="U58" s="328" t="s">
        <v>85</v>
      </c>
      <c r="V58" s="329">
        <v>87358421</v>
      </c>
      <c r="W58" s="329">
        <v>0</v>
      </c>
      <c r="X58" s="329">
        <v>0</v>
      </c>
      <c r="Y58" s="329">
        <v>0</v>
      </c>
      <c r="Z58" s="329">
        <f t="shared" si="8"/>
        <v>87358421</v>
      </c>
      <c r="AA58" s="329">
        <v>0</v>
      </c>
      <c r="AB58" s="329">
        <v>87358421</v>
      </c>
      <c r="AC58" s="329">
        <v>0</v>
      </c>
      <c r="AD58" s="329">
        <v>0</v>
      </c>
      <c r="AE58" s="329">
        <v>87358421</v>
      </c>
      <c r="AF58" s="329">
        <v>0</v>
      </c>
      <c r="AG58" s="329">
        <v>87358421</v>
      </c>
      <c r="AH58" s="329">
        <v>0</v>
      </c>
      <c r="AI58" s="329">
        <v>87358421</v>
      </c>
      <c r="AJ58" s="335">
        <f t="shared" si="9"/>
        <v>0</v>
      </c>
    </row>
    <row r="59" spans="1:36" s="4" customFormat="1" x14ac:dyDescent="0.25">
      <c r="A59" s="14" t="s">
        <v>93</v>
      </c>
      <c r="B59" s="9" t="s">
        <v>24</v>
      </c>
      <c r="C59" s="10">
        <f>+C60</f>
        <v>309536942</v>
      </c>
      <c r="D59" s="10">
        <f t="shared" ref="D59:R59" si="34">+D60</f>
        <v>0</v>
      </c>
      <c r="E59" s="10">
        <f t="shared" si="34"/>
        <v>0</v>
      </c>
      <c r="F59" s="10">
        <f t="shared" si="34"/>
        <v>0</v>
      </c>
      <c r="G59" s="10">
        <f t="shared" si="7"/>
        <v>309536942</v>
      </c>
      <c r="H59" s="10">
        <f t="shared" si="34"/>
        <v>0</v>
      </c>
      <c r="I59" s="10">
        <f t="shared" si="34"/>
        <v>309536942</v>
      </c>
      <c r="J59" s="10">
        <f t="shared" si="1"/>
        <v>0</v>
      </c>
      <c r="K59" s="10">
        <f t="shared" si="34"/>
        <v>35000000</v>
      </c>
      <c r="L59" s="10">
        <f t="shared" si="34"/>
        <v>192883801</v>
      </c>
      <c r="M59" s="10">
        <f t="shared" si="14"/>
        <v>116653141</v>
      </c>
      <c r="N59" s="10">
        <f t="shared" si="34"/>
        <v>0</v>
      </c>
      <c r="O59" s="10">
        <f t="shared" si="34"/>
        <v>309536942</v>
      </c>
      <c r="P59" s="10">
        <f t="shared" si="15"/>
        <v>0</v>
      </c>
      <c r="Q59" s="10">
        <f t="shared" si="16"/>
        <v>0</v>
      </c>
      <c r="R59" s="10">
        <f t="shared" si="5"/>
        <v>192883801</v>
      </c>
      <c r="T59" s="290">
        <v>102010106</v>
      </c>
      <c r="U59" s="328" t="s">
        <v>24</v>
      </c>
      <c r="V59" s="329">
        <v>309536942</v>
      </c>
      <c r="W59" s="329">
        <v>0</v>
      </c>
      <c r="X59" s="329">
        <v>0</v>
      </c>
      <c r="Y59" s="329">
        <v>0</v>
      </c>
      <c r="Z59" s="329">
        <f t="shared" si="8"/>
        <v>309536942</v>
      </c>
      <c r="AA59" s="329">
        <v>0</v>
      </c>
      <c r="AB59" s="329">
        <v>309536942</v>
      </c>
      <c r="AC59" s="329">
        <v>0</v>
      </c>
      <c r="AD59" s="329">
        <v>0</v>
      </c>
      <c r="AE59" s="329">
        <v>309536942</v>
      </c>
      <c r="AF59" s="329">
        <v>0</v>
      </c>
      <c r="AG59" s="329">
        <v>157883801</v>
      </c>
      <c r="AH59" s="329">
        <v>35000000</v>
      </c>
      <c r="AI59" s="329">
        <v>192883801</v>
      </c>
      <c r="AJ59" s="335">
        <f t="shared" si="9"/>
        <v>0</v>
      </c>
    </row>
    <row r="60" spans="1:36" x14ac:dyDescent="0.25">
      <c r="A60" s="13" t="s">
        <v>94</v>
      </c>
      <c r="B60" s="1" t="s">
        <v>85</v>
      </c>
      <c r="C60" s="169">
        <v>309536942</v>
      </c>
      <c r="D60" s="169">
        <v>0</v>
      </c>
      <c r="E60" s="169">
        <v>0</v>
      </c>
      <c r="F60" s="169">
        <v>0</v>
      </c>
      <c r="G60" s="169">
        <f t="shared" si="7"/>
        <v>309536942</v>
      </c>
      <c r="H60" s="169">
        <v>0</v>
      </c>
      <c r="I60" s="169">
        <v>309536942</v>
      </c>
      <c r="J60" s="169">
        <f t="shared" si="1"/>
        <v>0</v>
      </c>
      <c r="K60" s="169">
        <v>35000000</v>
      </c>
      <c r="L60" s="169">
        <v>192883801</v>
      </c>
      <c r="M60" s="169">
        <f t="shared" si="14"/>
        <v>116653141</v>
      </c>
      <c r="N60" s="169">
        <v>0</v>
      </c>
      <c r="O60" s="169">
        <v>309536942</v>
      </c>
      <c r="P60" s="169">
        <f t="shared" si="15"/>
        <v>0</v>
      </c>
      <c r="Q60" s="169">
        <f t="shared" si="16"/>
        <v>0</v>
      </c>
      <c r="R60" s="169">
        <f t="shared" si="5"/>
        <v>192883801</v>
      </c>
      <c r="T60" s="290">
        <v>10201010602</v>
      </c>
      <c r="U60" s="328" t="s">
        <v>85</v>
      </c>
      <c r="V60" s="329">
        <v>309536942</v>
      </c>
      <c r="W60" s="329">
        <v>0</v>
      </c>
      <c r="X60" s="329">
        <v>0</v>
      </c>
      <c r="Y60" s="329">
        <v>0</v>
      </c>
      <c r="Z60" s="329">
        <f t="shared" si="8"/>
        <v>309536942</v>
      </c>
      <c r="AA60" s="329">
        <v>0</v>
      </c>
      <c r="AB60" s="329">
        <v>309536942</v>
      </c>
      <c r="AC60" s="329">
        <v>0</v>
      </c>
      <c r="AD60" s="329">
        <v>0</v>
      </c>
      <c r="AE60" s="329">
        <v>309536942</v>
      </c>
      <c r="AF60" s="329">
        <v>0</v>
      </c>
      <c r="AG60" s="329">
        <v>157883801</v>
      </c>
      <c r="AH60" s="329">
        <v>35000000</v>
      </c>
      <c r="AI60" s="329">
        <v>192883801</v>
      </c>
      <c r="AJ60" s="335">
        <f t="shared" si="9"/>
        <v>0</v>
      </c>
    </row>
    <row r="61" spans="1:36" s="4" customFormat="1" x14ac:dyDescent="0.25">
      <c r="A61" s="14" t="s">
        <v>95</v>
      </c>
      <c r="B61" s="9" t="s">
        <v>26</v>
      </c>
      <c r="C61" s="10">
        <f>+C62</f>
        <v>116734625</v>
      </c>
      <c r="D61" s="10">
        <f t="shared" ref="D61:R61" si="35">+D62</f>
        <v>0</v>
      </c>
      <c r="E61" s="10">
        <f t="shared" si="35"/>
        <v>0</v>
      </c>
      <c r="F61" s="10">
        <f t="shared" si="35"/>
        <v>0</v>
      </c>
      <c r="G61" s="10">
        <f t="shared" si="7"/>
        <v>116734625</v>
      </c>
      <c r="H61" s="10">
        <f t="shared" si="35"/>
        <v>0</v>
      </c>
      <c r="I61" s="10">
        <f t="shared" si="35"/>
        <v>116734625</v>
      </c>
      <c r="J61" s="10">
        <f t="shared" si="1"/>
        <v>0</v>
      </c>
      <c r="K61" s="10">
        <f t="shared" si="35"/>
        <v>0</v>
      </c>
      <c r="L61" s="10">
        <f t="shared" si="35"/>
        <v>0</v>
      </c>
      <c r="M61" s="10">
        <f t="shared" si="14"/>
        <v>116734625</v>
      </c>
      <c r="N61" s="10">
        <f t="shared" si="35"/>
        <v>0</v>
      </c>
      <c r="O61" s="10">
        <f t="shared" si="35"/>
        <v>116734625</v>
      </c>
      <c r="P61" s="10">
        <f t="shared" si="15"/>
        <v>0</v>
      </c>
      <c r="Q61" s="10">
        <f t="shared" si="16"/>
        <v>0</v>
      </c>
      <c r="R61" s="10">
        <f t="shared" si="5"/>
        <v>0</v>
      </c>
      <c r="T61" s="290">
        <v>102010107</v>
      </c>
      <c r="U61" s="328" t="s">
        <v>26</v>
      </c>
      <c r="V61" s="329">
        <v>116734625</v>
      </c>
      <c r="W61" s="329">
        <v>0</v>
      </c>
      <c r="X61" s="329">
        <v>0</v>
      </c>
      <c r="Y61" s="329">
        <v>0</v>
      </c>
      <c r="Z61" s="329">
        <f t="shared" si="8"/>
        <v>116734625</v>
      </c>
      <c r="AA61" s="329">
        <v>0</v>
      </c>
      <c r="AB61" s="329">
        <v>116734625</v>
      </c>
      <c r="AC61" s="329">
        <v>0</v>
      </c>
      <c r="AD61" s="329">
        <v>0</v>
      </c>
      <c r="AE61" s="329">
        <v>116734625</v>
      </c>
      <c r="AF61" s="329">
        <v>0</v>
      </c>
      <c r="AG61" s="329">
        <v>0</v>
      </c>
      <c r="AH61" s="329">
        <v>0</v>
      </c>
      <c r="AI61" s="329">
        <v>0</v>
      </c>
      <c r="AJ61" s="335">
        <f t="shared" si="9"/>
        <v>0</v>
      </c>
    </row>
    <row r="62" spans="1:36" x14ac:dyDescent="0.25">
      <c r="A62" s="13" t="s">
        <v>96</v>
      </c>
      <c r="B62" s="1" t="s">
        <v>85</v>
      </c>
      <c r="C62" s="169">
        <v>116734625</v>
      </c>
      <c r="D62" s="169">
        <v>0</v>
      </c>
      <c r="E62" s="169">
        <v>0</v>
      </c>
      <c r="F62" s="169">
        <v>0</v>
      </c>
      <c r="G62" s="169">
        <f t="shared" si="7"/>
        <v>116734625</v>
      </c>
      <c r="H62" s="169">
        <v>0</v>
      </c>
      <c r="I62" s="169">
        <v>116734625</v>
      </c>
      <c r="J62" s="169">
        <f t="shared" si="1"/>
        <v>0</v>
      </c>
      <c r="K62" s="169">
        <v>0</v>
      </c>
      <c r="L62" s="169">
        <v>0</v>
      </c>
      <c r="M62" s="169">
        <f t="shared" si="14"/>
        <v>116734625</v>
      </c>
      <c r="N62" s="169">
        <v>0</v>
      </c>
      <c r="O62" s="169">
        <v>116734625</v>
      </c>
      <c r="P62" s="169">
        <f t="shared" si="15"/>
        <v>0</v>
      </c>
      <c r="Q62" s="169">
        <f t="shared" si="16"/>
        <v>0</v>
      </c>
      <c r="R62" s="169">
        <f t="shared" si="5"/>
        <v>0</v>
      </c>
      <c r="T62" s="290">
        <v>10201010702</v>
      </c>
      <c r="U62" s="328" t="s">
        <v>85</v>
      </c>
      <c r="V62" s="329">
        <v>116734625</v>
      </c>
      <c r="W62" s="329">
        <v>0</v>
      </c>
      <c r="X62" s="329">
        <v>0</v>
      </c>
      <c r="Y62" s="329">
        <v>0</v>
      </c>
      <c r="Z62" s="329">
        <f t="shared" si="8"/>
        <v>116734625</v>
      </c>
      <c r="AA62" s="329">
        <v>0</v>
      </c>
      <c r="AB62" s="329">
        <v>116734625</v>
      </c>
      <c r="AC62" s="329">
        <v>0</v>
      </c>
      <c r="AD62" s="329">
        <v>0</v>
      </c>
      <c r="AE62" s="329">
        <v>116734625</v>
      </c>
      <c r="AF62" s="329">
        <v>0</v>
      </c>
      <c r="AG62" s="329">
        <v>0</v>
      </c>
      <c r="AH62" s="329">
        <v>0</v>
      </c>
      <c r="AI62" s="329">
        <v>0</v>
      </c>
      <c r="AJ62" s="335">
        <f t="shared" si="9"/>
        <v>0</v>
      </c>
    </row>
    <row r="63" spans="1:36" s="4" customFormat="1" x14ac:dyDescent="0.25">
      <c r="A63" s="14" t="s">
        <v>97</v>
      </c>
      <c r="B63" s="9" t="s">
        <v>28</v>
      </c>
      <c r="C63" s="10">
        <f>+C64</f>
        <v>139299996</v>
      </c>
      <c r="D63" s="10">
        <f t="shared" ref="D63:R63" si="36">+D64</f>
        <v>0</v>
      </c>
      <c r="E63" s="10">
        <f t="shared" si="36"/>
        <v>0</v>
      </c>
      <c r="F63" s="10">
        <f t="shared" si="36"/>
        <v>0</v>
      </c>
      <c r="G63" s="10">
        <f t="shared" si="7"/>
        <v>139299996</v>
      </c>
      <c r="H63" s="10">
        <f t="shared" si="36"/>
        <v>0</v>
      </c>
      <c r="I63" s="10">
        <f t="shared" si="36"/>
        <v>139299996</v>
      </c>
      <c r="J63" s="10">
        <f t="shared" si="1"/>
        <v>0</v>
      </c>
      <c r="K63" s="10">
        <f t="shared" si="36"/>
        <v>0</v>
      </c>
      <c r="L63" s="10">
        <f t="shared" si="36"/>
        <v>0</v>
      </c>
      <c r="M63" s="10">
        <f t="shared" si="14"/>
        <v>139299996</v>
      </c>
      <c r="N63" s="10">
        <f t="shared" si="36"/>
        <v>0</v>
      </c>
      <c r="O63" s="10">
        <f t="shared" si="36"/>
        <v>139299996</v>
      </c>
      <c r="P63" s="10">
        <f t="shared" si="15"/>
        <v>0</v>
      </c>
      <c r="Q63" s="10">
        <f t="shared" si="16"/>
        <v>0</v>
      </c>
      <c r="R63" s="10">
        <f t="shared" si="5"/>
        <v>0</v>
      </c>
      <c r="T63" s="290">
        <v>102010108</v>
      </c>
      <c r="U63" s="328" t="s">
        <v>28</v>
      </c>
      <c r="V63" s="329">
        <v>139299996</v>
      </c>
      <c r="W63" s="329">
        <v>0</v>
      </c>
      <c r="X63" s="329">
        <v>0</v>
      </c>
      <c r="Y63" s="329">
        <v>0</v>
      </c>
      <c r="Z63" s="329">
        <f t="shared" si="8"/>
        <v>139299996</v>
      </c>
      <c r="AA63" s="329">
        <v>0</v>
      </c>
      <c r="AB63" s="329">
        <v>139299996</v>
      </c>
      <c r="AC63" s="329">
        <v>0</v>
      </c>
      <c r="AD63" s="329">
        <v>0</v>
      </c>
      <c r="AE63" s="329">
        <v>139299996</v>
      </c>
      <c r="AF63" s="329">
        <v>0</v>
      </c>
      <c r="AG63" s="329">
        <v>0</v>
      </c>
      <c r="AH63" s="329">
        <v>0</v>
      </c>
      <c r="AI63" s="329">
        <v>0</v>
      </c>
      <c r="AJ63" s="335">
        <f t="shared" si="9"/>
        <v>0</v>
      </c>
    </row>
    <row r="64" spans="1:36" x14ac:dyDescent="0.25">
      <c r="A64" s="13" t="s">
        <v>98</v>
      </c>
      <c r="B64" s="1" t="s">
        <v>85</v>
      </c>
      <c r="C64" s="169">
        <v>139299996</v>
      </c>
      <c r="D64" s="169">
        <v>0</v>
      </c>
      <c r="E64" s="169">
        <v>0</v>
      </c>
      <c r="F64" s="169">
        <v>0</v>
      </c>
      <c r="G64" s="169">
        <f t="shared" si="7"/>
        <v>139299996</v>
      </c>
      <c r="H64" s="169">
        <v>0</v>
      </c>
      <c r="I64" s="169">
        <v>139299996</v>
      </c>
      <c r="J64" s="169">
        <f t="shared" si="1"/>
        <v>0</v>
      </c>
      <c r="K64" s="169">
        <v>0</v>
      </c>
      <c r="L64" s="169">
        <v>0</v>
      </c>
      <c r="M64" s="169">
        <f t="shared" si="14"/>
        <v>139299996</v>
      </c>
      <c r="N64" s="169">
        <v>0</v>
      </c>
      <c r="O64" s="169">
        <v>139299996</v>
      </c>
      <c r="P64" s="169">
        <f t="shared" si="15"/>
        <v>0</v>
      </c>
      <c r="Q64" s="169">
        <f t="shared" si="16"/>
        <v>0</v>
      </c>
      <c r="R64" s="169">
        <f t="shared" si="5"/>
        <v>0</v>
      </c>
      <c r="T64" s="290">
        <v>10201010802</v>
      </c>
      <c r="U64" s="328" t="s">
        <v>85</v>
      </c>
      <c r="V64" s="329">
        <v>139299996</v>
      </c>
      <c r="W64" s="329">
        <v>0</v>
      </c>
      <c r="X64" s="329">
        <v>0</v>
      </c>
      <c r="Y64" s="329">
        <v>0</v>
      </c>
      <c r="Z64" s="329">
        <f t="shared" si="8"/>
        <v>139299996</v>
      </c>
      <c r="AA64" s="329">
        <v>0</v>
      </c>
      <c r="AB64" s="329">
        <v>139299996</v>
      </c>
      <c r="AC64" s="329">
        <v>0</v>
      </c>
      <c r="AD64" s="329">
        <v>0</v>
      </c>
      <c r="AE64" s="329">
        <v>139299996</v>
      </c>
      <c r="AF64" s="329">
        <v>0</v>
      </c>
      <c r="AG64" s="329">
        <v>0</v>
      </c>
      <c r="AH64" s="329">
        <v>0</v>
      </c>
      <c r="AI64" s="329">
        <v>0</v>
      </c>
      <c r="AJ64" s="335">
        <f t="shared" si="9"/>
        <v>0</v>
      </c>
    </row>
    <row r="65" spans="1:36" s="4" customFormat="1" x14ac:dyDescent="0.25">
      <c r="A65" s="14" t="s">
        <v>99</v>
      </c>
      <c r="B65" s="9" t="s">
        <v>30</v>
      </c>
      <c r="C65" s="10">
        <f>+C66+C67</f>
        <v>1178008466.48</v>
      </c>
      <c r="D65" s="10">
        <f t="shared" ref="D65:R65" si="37">+D66+D67</f>
        <v>0</v>
      </c>
      <c r="E65" s="10">
        <f t="shared" si="37"/>
        <v>0</v>
      </c>
      <c r="F65" s="10">
        <f t="shared" si="37"/>
        <v>0</v>
      </c>
      <c r="G65" s="10">
        <f t="shared" si="7"/>
        <v>1178008466.48</v>
      </c>
      <c r="H65" s="10">
        <f t="shared" si="37"/>
        <v>0</v>
      </c>
      <c r="I65" s="10">
        <f t="shared" si="37"/>
        <v>767015156</v>
      </c>
      <c r="J65" s="10">
        <f t="shared" si="1"/>
        <v>410993310.48000002</v>
      </c>
      <c r="K65" s="10">
        <f t="shared" si="37"/>
        <v>35000000</v>
      </c>
      <c r="L65" s="10">
        <f t="shared" si="37"/>
        <v>602883802</v>
      </c>
      <c r="M65" s="10">
        <f t="shared" si="14"/>
        <v>164131354</v>
      </c>
      <c r="N65" s="10">
        <f t="shared" si="37"/>
        <v>0</v>
      </c>
      <c r="O65" s="10">
        <f t="shared" si="37"/>
        <v>867015156</v>
      </c>
      <c r="P65" s="10">
        <f t="shared" si="15"/>
        <v>100000000</v>
      </c>
      <c r="Q65" s="10">
        <f t="shared" si="16"/>
        <v>310993310.48000002</v>
      </c>
      <c r="R65" s="10">
        <f t="shared" si="5"/>
        <v>602883802</v>
      </c>
      <c r="T65" s="290">
        <v>102010109</v>
      </c>
      <c r="U65" s="328" t="s">
        <v>30</v>
      </c>
      <c r="V65" s="329">
        <v>1178008466.48</v>
      </c>
      <c r="W65" s="329">
        <v>0</v>
      </c>
      <c r="X65" s="329">
        <v>0</v>
      </c>
      <c r="Y65" s="329">
        <v>0</v>
      </c>
      <c r="Z65" s="329">
        <f t="shared" si="8"/>
        <v>1178008466.48</v>
      </c>
      <c r="AA65" s="329">
        <v>0</v>
      </c>
      <c r="AB65" s="329">
        <v>867015156</v>
      </c>
      <c r="AC65" s="329">
        <v>310993310.48000002</v>
      </c>
      <c r="AD65" s="329">
        <v>0</v>
      </c>
      <c r="AE65" s="329">
        <v>767015156</v>
      </c>
      <c r="AF65" s="329">
        <v>100000000</v>
      </c>
      <c r="AG65" s="329">
        <v>567883802</v>
      </c>
      <c r="AH65" s="329">
        <v>35000000</v>
      </c>
      <c r="AI65" s="329">
        <v>602883802</v>
      </c>
      <c r="AJ65" s="335">
        <f t="shared" si="9"/>
        <v>0</v>
      </c>
    </row>
    <row r="66" spans="1:36" x14ac:dyDescent="0.25">
      <c r="A66" s="13" t="s">
        <v>100</v>
      </c>
      <c r="B66" s="1" t="s">
        <v>83</v>
      </c>
      <c r="C66" s="169">
        <v>820993310.48000002</v>
      </c>
      <c r="D66" s="169">
        <v>0</v>
      </c>
      <c r="E66" s="169">
        <v>0</v>
      </c>
      <c r="F66" s="169">
        <v>0</v>
      </c>
      <c r="G66" s="169">
        <f t="shared" si="7"/>
        <v>820993310.48000002</v>
      </c>
      <c r="H66" s="169">
        <v>0</v>
      </c>
      <c r="I66" s="169">
        <v>410000000</v>
      </c>
      <c r="J66" s="169">
        <f t="shared" si="1"/>
        <v>410993310.48000002</v>
      </c>
      <c r="K66" s="169">
        <v>0</v>
      </c>
      <c r="L66" s="169">
        <v>410000000</v>
      </c>
      <c r="M66" s="169">
        <f t="shared" si="14"/>
        <v>0</v>
      </c>
      <c r="N66" s="169">
        <v>0</v>
      </c>
      <c r="O66" s="169">
        <v>510000000</v>
      </c>
      <c r="P66" s="169">
        <f t="shared" si="15"/>
        <v>100000000</v>
      </c>
      <c r="Q66" s="169">
        <f t="shared" si="16"/>
        <v>310993310.48000002</v>
      </c>
      <c r="R66" s="169">
        <f t="shared" si="5"/>
        <v>410000000</v>
      </c>
      <c r="T66" s="290">
        <v>10201010901</v>
      </c>
      <c r="U66" s="328" t="s">
        <v>83</v>
      </c>
      <c r="V66" s="329">
        <v>820993310.48000002</v>
      </c>
      <c r="W66" s="329">
        <v>0</v>
      </c>
      <c r="X66" s="329">
        <v>0</v>
      </c>
      <c r="Y66" s="329">
        <v>0</v>
      </c>
      <c r="Z66" s="329">
        <f t="shared" si="8"/>
        <v>820993310.48000002</v>
      </c>
      <c r="AA66" s="329">
        <v>0</v>
      </c>
      <c r="AB66" s="329">
        <v>510000000</v>
      </c>
      <c r="AC66" s="329">
        <v>310993310.48000002</v>
      </c>
      <c r="AD66" s="329">
        <v>0</v>
      </c>
      <c r="AE66" s="329">
        <v>410000000</v>
      </c>
      <c r="AF66" s="329">
        <v>100000000</v>
      </c>
      <c r="AG66" s="329">
        <v>410000000</v>
      </c>
      <c r="AH66" s="329">
        <v>0</v>
      </c>
      <c r="AI66" s="329">
        <v>410000000</v>
      </c>
      <c r="AJ66" s="335">
        <f t="shared" si="9"/>
        <v>0</v>
      </c>
    </row>
    <row r="67" spans="1:36" x14ac:dyDescent="0.25">
      <c r="A67" s="13" t="s">
        <v>101</v>
      </c>
      <c r="B67" s="1" t="s">
        <v>85</v>
      </c>
      <c r="C67" s="169">
        <v>357015156</v>
      </c>
      <c r="D67" s="169">
        <v>0</v>
      </c>
      <c r="E67" s="169">
        <v>0</v>
      </c>
      <c r="F67" s="169">
        <v>0</v>
      </c>
      <c r="G67" s="169">
        <f t="shared" si="7"/>
        <v>357015156</v>
      </c>
      <c r="H67" s="169">
        <v>0</v>
      </c>
      <c r="I67" s="169">
        <v>357015156</v>
      </c>
      <c r="J67" s="169">
        <f t="shared" si="1"/>
        <v>0</v>
      </c>
      <c r="K67" s="169">
        <v>35000000</v>
      </c>
      <c r="L67" s="169">
        <v>192883802</v>
      </c>
      <c r="M67" s="169">
        <f t="shared" si="14"/>
        <v>164131354</v>
      </c>
      <c r="N67" s="169">
        <v>0</v>
      </c>
      <c r="O67" s="169">
        <v>357015156</v>
      </c>
      <c r="P67" s="169">
        <f t="shared" si="15"/>
        <v>0</v>
      </c>
      <c r="Q67" s="169">
        <f t="shared" si="16"/>
        <v>0</v>
      </c>
      <c r="R67" s="169">
        <f t="shared" si="5"/>
        <v>192883802</v>
      </c>
      <c r="T67" s="290">
        <v>10201010902</v>
      </c>
      <c r="U67" s="328" t="s">
        <v>85</v>
      </c>
      <c r="V67" s="329">
        <v>357015156</v>
      </c>
      <c r="W67" s="329">
        <v>0</v>
      </c>
      <c r="X67" s="329">
        <v>0</v>
      </c>
      <c r="Y67" s="329">
        <v>0</v>
      </c>
      <c r="Z67" s="329">
        <f t="shared" si="8"/>
        <v>357015156</v>
      </c>
      <c r="AA67" s="329">
        <v>0</v>
      </c>
      <c r="AB67" s="329">
        <v>357015156</v>
      </c>
      <c r="AC67" s="329">
        <v>0</v>
      </c>
      <c r="AD67" s="329">
        <v>0</v>
      </c>
      <c r="AE67" s="329">
        <v>357015156</v>
      </c>
      <c r="AF67" s="329">
        <v>0</v>
      </c>
      <c r="AG67" s="329">
        <v>157883802</v>
      </c>
      <c r="AH67" s="329">
        <v>35000000</v>
      </c>
      <c r="AI67" s="329">
        <v>192883802</v>
      </c>
      <c r="AJ67" s="335">
        <f t="shared" si="9"/>
        <v>0</v>
      </c>
    </row>
    <row r="68" spans="1:36" s="4" customFormat="1" x14ac:dyDescent="0.25">
      <c r="A68" s="14" t="s">
        <v>102</v>
      </c>
      <c r="B68" s="9" t="s">
        <v>32</v>
      </c>
      <c r="C68" s="10">
        <f>+C69+C70</f>
        <v>1035247621</v>
      </c>
      <c r="D68" s="10">
        <f t="shared" ref="D68:R68" si="38">+D69+D70</f>
        <v>0</v>
      </c>
      <c r="E68" s="10">
        <f t="shared" si="38"/>
        <v>0</v>
      </c>
      <c r="F68" s="10">
        <f t="shared" si="38"/>
        <v>0</v>
      </c>
      <c r="G68" s="10">
        <f t="shared" si="7"/>
        <v>1035247621</v>
      </c>
      <c r="H68" s="10">
        <f t="shared" si="38"/>
        <v>0</v>
      </c>
      <c r="I68" s="10">
        <f t="shared" si="38"/>
        <v>598845657</v>
      </c>
      <c r="J68" s="10">
        <f t="shared" si="1"/>
        <v>436401964</v>
      </c>
      <c r="K68" s="10">
        <f t="shared" si="38"/>
        <v>0</v>
      </c>
      <c r="L68" s="10">
        <f t="shared" si="38"/>
        <v>410000000</v>
      </c>
      <c r="M68" s="10">
        <f t="shared" si="14"/>
        <v>188845657</v>
      </c>
      <c r="N68" s="10">
        <f t="shared" si="38"/>
        <v>0</v>
      </c>
      <c r="O68" s="10">
        <f t="shared" si="38"/>
        <v>748845657</v>
      </c>
      <c r="P68" s="10">
        <f t="shared" si="15"/>
        <v>150000000</v>
      </c>
      <c r="Q68" s="10">
        <f t="shared" si="16"/>
        <v>286401964</v>
      </c>
      <c r="R68" s="10">
        <f t="shared" si="5"/>
        <v>410000000</v>
      </c>
      <c r="T68" s="290">
        <v>102010110</v>
      </c>
      <c r="U68" s="328" t="s">
        <v>32</v>
      </c>
      <c r="V68" s="329">
        <v>1035247621</v>
      </c>
      <c r="W68" s="329">
        <v>0</v>
      </c>
      <c r="X68" s="329">
        <v>0</v>
      </c>
      <c r="Y68" s="329">
        <v>0</v>
      </c>
      <c r="Z68" s="329">
        <f t="shared" si="8"/>
        <v>1035247621</v>
      </c>
      <c r="AA68" s="329">
        <v>0</v>
      </c>
      <c r="AB68" s="329">
        <v>748845657</v>
      </c>
      <c r="AC68" s="329">
        <v>286401964</v>
      </c>
      <c r="AD68" s="329">
        <v>0</v>
      </c>
      <c r="AE68" s="329">
        <v>598845657</v>
      </c>
      <c r="AF68" s="329">
        <v>150000000</v>
      </c>
      <c r="AG68" s="329">
        <v>410000000</v>
      </c>
      <c r="AH68" s="329">
        <v>0</v>
      </c>
      <c r="AI68" s="329">
        <v>410000000</v>
      </c>
      <c r="AJ68" s="335">
        <f t="shared" si="9"/>
        <v>0</v>
      </c>
    </row>
    <row r="69" spans="1:36" x14ac:dyDescent="0.25">
      <c r="A69" s="13" t="s">
        <v>103</v>
      </c>
      <c r="B69" s="1" t="s">
        <v>83</v>
      </c>
      <c r="C69" s="169">
        <v>846401964</v>
      </c>
      <c r="D69" s="169">
        <v>0</v>
      </c>
      <c r="E69" s="169">
        <v>0</v>
      </c>
      <c r="F69" s="169">
        <v>0</v>
      </c>
      <c r="G69" s="169">
        <f t="shared" si="7"/>
        <v>846401964</v>
      </c>
      <c r="H69" s="169">
        <v>0</v>
      </c>
      <c r="I69" s="169">
        <v>410000000</v>
      </c>
      <c r="J69" s="169">
        <f t="shared" si="1"/>
        <v>436401964</v>
      </c>
      <c r="K69" s="169">
        <v>0</v>
      </c>
      <c r="L69" s="169">
        <v>410000000</v>
      </c>
      <c r="M69" s="169">
        <f t="shared" si="14"/>
        <v>0</v>
      </c>
      <c r="N69" s="169">
        <v>0</v>
      </c>
      <c r="O69" s="169">
        <v>560000000</v>
      </c>
      <c r="P69" s="169">
        <f t="shared" si="15"/>
        <v>150000000</v>
      </c>
      <c r="Q69" s="169">
        <f t="shared" si="16"/>
        <v>286401964</v>
      </c>
      <c r="R69" s="169">
        <f t="shared" si="5"/>
        <v>410000000</v>
      </c>
      <c r="T69" s="290">
        <v>10201011001</v>
      </c>
      <c r="U69" s="328" t="s">
        <v>83</v>
      </c>
      <c r="V69" s="329">
        <v>846401964</v>
      </c>
      <c r="W69" s="329">
        <v>0</v>
      </c>
      <c r="X69" s="329">
        <v>0</v>
      </c>
      <c r="Y69" s="329">
        <v>0</v>
      </c>
      <c r="Z69" s="329">
        <f t="shared" si="8"/>
        <v>846401964</v>
      </c>
      <c r="AA69" s="329">
        <v>0</v>
      </c>
      <c r="AB69" s="329">
        <v>560000000</v>
      </c>
      <c r="AC69" s="329">
        <v>286401964</v>
      </c>
      <c r="AD69" s="329">
        <v>0</v>
      </c>
      <c r="AE69" s="329">
        <v>410000000</v>
      </c>
      <c r="AF69" s="329">
        <v>150000000</v>
      </c>
      <c r="AG69" s="329">
        <v>410000000</v>
      </c>
      <c r="AH69" s="329">
        <v>0</v>
      </c>
      <c r="AI69" s="329">
        <v>410000000</v>
      </c>
      <c r="AJ69" s="335">
        <f t="shared" si="9"/>
        <v>0</v>
      </c>
    </row>
    <row r="70" spans="1:36" x14ac:dyDescent="0.25">
      <c r="A70" s="13" t="s">
        <v>104</v>
      </c>
      <c r="B70" s="1" t="s">
        <v>85</v>
      </c>
      <c r="C70" s="169">
        <v>188845657</v>
      </c>
      <c r="D70" s="169">
        <v>0</v>
      </c>
      <c r="E70" s="169">
        <v>0</v>
      </c>
      <c r="F70" s="169">
        <v>0</v>
      </c>
      <c r="G70" s="169">
        <f t="shared" si="7"/>
        <v>188845657</v>
      </c>
      <c r="H70" s="169">
        <v>0</v>
      </c>
      <c r="I70" s="169">
        <v>188845657</v>
      </c>
      <c r="J70" s="169">
        <f t="shared" si="1"/>
        <v>0</v>
      </c>
      <c r="K70" s="169">
        <v>0</v>
      </c>
      <c r="L70" s="169">
        <v>0</v>
      </c>
      <c r="M70" s="169">
        <f t="shared" si="14"/>
        <v>188845657</v>
      </c>
      <c r="N70" s="169">
        <v>0</v>
      </c>
      <c r="O70" s="169">
        <v>188845657</v>
      </c>
      <c r="P70" s="169">
        <f t="shared" si="15"/>
        <v>0</v>
      </c>
      <c r="Q70" s="169">
        <f t="shared" si="16"/>
        <v>0</v>
      </c>
      <c r="R70" s="169">
        <f t="shared" si="5"/>
        <v>0</v>
      </c>
      <c r="T70" s="290">
        <v>10201011002</v>
      </c>
      <c r="U70" s="328" t="s">
        <v>85</v>
      </c>
      <c r="V70" s="329">
        <v>188845657</v>
      </c>
      <c r="W70" s="329">
        <v>0</v>
      </c>
      <c r="X70" s="329">
        <v>0</v>
      </c>
      <c r="Y70" s="329">
        <v>0</v>
      </c>
      <c r="Z70" s="329">
        <f t="shared" si="8"/>
        <v>188845657</v>
      </c>
      <c r="AA70" s="329">
        <v>0</v>
      </c>
      <c r="AB70" s="329">
        <v>188845657</v>
      </c>
      <c r="AC70" s="329">
        <v>0</v>
      </c>
      <c r="AD70" s="329">
        <v>0</v>
      </c>
      <c r="AE70" s="329">
        <v>188845657</v>
      </c>
      <c r="AF70" s="329">
        <v>0</v>
      </c>
      <c r="AG70" s="329">
        <v>0</v>
      </c>
      <c r="AH70" s="329">
        <v>0</v>
      </c>
      <c r="AI70" s="329">
        <v>0</v>
      </c>
      <c r="AJ70" s="335">
        <f t="shared" si="9"/>
        <v>0</v>
      </c>
    </row>
    <row r="71" spans="1:36" s="15" customFormat="1" x14ac:dyDescent="0.25">
      <c r="A71" s="13" t="s">
        <v>105</v>
      </c>
      <c r="B71" s="16" t="s">
        <v>34</v>
      </c>
      <c r="C71" s="169">
        <v>2436693350</v>
      </c>
      <c r="D71" s="169">
        <v>0</v>
      </c>
      <c r="E71" s="169">
        <v>0</v>
      </c>
      <c r="F71" s="169">
        <v>0</v>
      </c>
      <c r="G71" s="169">
        <f t="shared" si="7"/>
        <v>2436693350</v>
      </c>
      <c r="H71" s="169">
        <v>0</v>
      </c>
      <c r="I71" s="169">
        <v>0</v>
      </c>
      <c r="J71" s="169">
        <f t="shared" si="1"/>
        <v>2436693350</v>
      </c>
      <c r="K71" s="169">
        <v>0</v>
      </c>
      <c r="L71" s="169">
        <v>0</v>
      </c>
      <c r="M71" s="169">
        <f t="shared" si="14"/>
        <v>0</v>
      </c>
      <c r="N71" s="169">
        <v>0</v>
      </c>
      <c r="O71" s="169">
        <v>0</v>
      </c>
      <c r="P71" s="169">
        <f t="shared" si="15"/>
        <v>0</v>
      </c>
      <c r="Q71" s="169">
        <f t="shared" si="16"/>
        <v>2436693350</v>
      </c>
      <c r="R71" s="169">
        <f t="shared" si="5"/>
        <v>0</v>
      </c>
      <c r="S71" s="274"/>
      <c r="T71" s="290">
        <v>102010111</v>
      </c>
      <c r="U71" s="328" t="s">
        <v>34</v>
      </c>
      <c r="V71" s="329">
        <v>2436693350</v>
      </c>
      <c r="W71" s="329">
        <v>0</v>
      </c>
      <c r="X71" s="329">
        <v>0</v>
      </c>
      <c r="Y71" s="329">
        <v>0</v>
      </c>
      <c r="Z71" s="329">
        <f t="shared" si="8"/>
        <v>2436693350</v>
      </c>
      <c r="AA71" s="329">
        <v>0</v>
      </c>
      <c r="AB71" s="329">
        <v>0</v>
      </c>
      <c r="AC71" s="329">
        <v>2436693350</v>
      </c>
      <c r="AD71" s="329">
        <v>0</v>
      </c>
      <c r="AE71" s="329">
        <v>0</v>
      </c>
      <c r="AF71" s="329">
        <v>0</v>
      </c>
      <c r="AG71" s="329">
        <v>0</v>
      </c>
      <c r="AH71" s="329">
        <v>0</v>
      </c>
      <c r="AI71" s="329">
        <v>0</v>
      </c>
      <c r="AJ71" s="335">
        <f t="shared" si="9"/>
        <v>0</v>
      </c>
    </row>
    <row r="72" spans="1:36" s="4" customFormat="1" x14ac:dyDescent="0.25">
      <c r="A72" s="11" t="s">
        <v>106</v>
      </c>
      <c r="B72" s="5" t="s">
        <v>42</v>
      </c>
      <c r="C72" s="6">
        <f>+C73+C77+C80+C84+C88+C92</f>
        <v>8911474668.183403</v>
      </c>
      <c r="D72" s="6">
        <f t="shared" ref="D72:R72" si="39">+D73+D77+D80+D84+D88+D92</f>
        <v>0</v>
      </c>
      <c r="E72" s="6">
        <f t="shared" si="39"/>
        <v>0</v>
      </c>
      <c r="F72" s="6">
        <f t="shared" si="39"/>
        <v>0</v>
      </c>
      <c r="G72" s="6">
        <f t="shared" si="7"/>
        <v>8911474668.183403</v>
      </c>
      <c r="H72" s="6">
        <f t="shared" si="39"/>
        <v>0</v>
      </c>
      <c r="I72" s="6">
        <f t="shared" si="39"/>
        <v>4091544941</v>
      </c>
      <c r="J72" s="6">
        <f t="shared" ref="J72:J135" si="40">+G72-I72</f>
        <v>4819929727.183403</v>
      </c>
      <c r="K72" s="6">
        <f t="shared" si="39"/>
        <v>1965673049</v>
      </c>
      <c r="L72" s="6">
        <f t="shared" si="39"/>
        <v>2628385173</v>
      </c>
      <c r="M72" s="6">
        <f t="shared" si="14"/>
        <v>1463159768</v>
      </c>
      <c r="N72" s="6">
        <f t="shared" si="39"/>
        <v>0</v>
      </c>
      <c r="O72" s="6">
        <f t="shared" si="39"/>
        <v>4500431367</v>
      </c>
      <c r="P72" s="6">
        <f t="shared" si="15"/>
        <v>408886426</v>
      </c>
      <c r="Q72" s="6">
        <f t="shared" si="16"/>
        <v>4411043301.183403</v>
      </c>
      <c r="R72" s="6">
        <f t="shared" ref="R72:R135" si="41">+L72</f>
        <v>2628385173</v>
      </c>
      <c r="T72" s="290">
        <v>10202</v>
      </c>
      <c r="U72" s="328" t="s">
        <v>42</v>
      </c>
      <c r="V72" s="329">
        <v>8911474668.183403</v>
      </c>
      <c r="W72" s="329">
        <v>0</v>
      </c>
      <c r="X72" s="329">
        <v>0</v>
      </c>
      <c r="Y72" s="329">
        <v>0</v>
      </c>
      <c r="Z72" s="329">
        <f t="shared" si="8"/>
        <v>8911474668.183403</v>
      </c>
      <c r="AA72" s="329">
        <v>0</v>
      </c>
      <c r="AB72" s="329">
        <v>4500431367</v>
      </c>
      <c r="AC72" s="329">
        <v>4411043301.183403</v>
      </c>
      <c r="AD72" s="329">
        <v>0</v>
      </c>
      <c r="AE72" s="329">
        <v>4091544941</v>
      </c>
      <c r="AF72" s="329">
        <v>408886426</v>
      </c>
      <c r="AG72" s="329">
        <v>662712124</v>
      </c>
      <c r="AH72" s="329">
        <v>1965673049</v>
      </c>
      <c r="AI72" s="329">
        <v>2628385173</v>
      </c>
      <c r="AJ72" s="335">
        <f t="shared" si="9"/>
        <v>0</v>
      </c>
    </row>
    <row r="73" spans="1:36" s="4" customFormat="1" x14ac:dyDescent="0.25">
      <c r="A73" s="14" t="s">
        <v>107</v>
      </c>
      <c r="B73" s="9" t="s">
        <v>44</v>
      </c>
      <c r="C73" s="10">
        <f>+C74</f>
        <v>2088816784.3032</v>
      </c>
      <c r="D73" s="10">
        <f t="shared" ref="D73:R73" si="42">+D74</f>
        <v>0</v>
      </c>
      <c r="E73" s="10">
        <f t="shared" si="42"/>
        <v>0</v>
      </c>
      <c r="F73" s="10">
        <f t="shared" si="42"/>
        <v>0</v>
      </c>
      <c r="G73" s="10">
        <f t="shared" ref="G73:G136" si="43">+C73+D73-E73+F73</f>
        <v>2088816784.3032</v>
      </c>
      <c r="H73" s="10">
        <f t="shared" si="42"/>
        <v>0</v>
      </c>
      <c r="I73" s="10">
        <f t="shared" si="42"/>
        <v>1088285388</v>
      </c>
      <c r="J73" s="10">
        <f t="shared" si="40"/>
        <v>1000531396.3032</v>
      </c>
      <c r="K73" s="10">
        <f t="shared" si="42"/>
        <v>496673049</v>
      </c>
      <c r="L73" s="10">
        <f t="shared" si="42"/>
        <v>642000000</v>
      </c>
      <c r="M73" s="10">
        <f t="shared" si="14"/>
        <v>446285388</v>
      </c>
      <c r="N73" s="10">
        <f t="shared" si="42"/>
        <v>0</v>
      </c>
      <c r="O73" s="10">
        <f t="shared" si="42"/>
        <v>1188285388</v>
      </c>
      <c r="P73" s="10">
        <f t="shared" si="15"/>
        <v>100000000</v>
      </c>
      <c r="Q73" s="10">
        <f t="shared" si="16"/>
        <v>900531396.30320001</v>
      </c>
      <c r="R73" s="10">
        <f t="shared" si="41"/>
        <v>642000000</v>
      </c>
      <c r="T73" s="290">
        <v>1020201</v>
      </c>
      <c r="U73" s="328" t="s">
        <v>44</v>
      </c>
      <c r="V73" s="329">
        <v>2088816784.3032</v>
      </c>
      <c r="W73" s="329">
        <v>0</v>
      </c>
      <c r="X73" s="329">
        <v>0</v>
      </c>
      <c r="Y73" s="329">
        <v>0</v>
      </c>
      <c r="Z73" s="329">
        <f t="shared" ref="Z73:Z136" si="44">+V73+W73+X73-Y73</f>
        <v>2088816784.3032</v>
      </c>
      <c r="AA73" s="329">
        <v>0</v>
      </c>
      <c r="AB73" s="329">
        <v>1188285388</v>
      </c>
      <c r="AC73" s="329">
        <v>900531396.30320001</v>
      </c>
      <c r="AD73" s="329">
        <v>0</v>
      </c>
      <c r="AE73" s="329">
        <v>1088285388</v>
      </c>
      <c r="AF73" s="329">
        <v>100000000</v>
      </c>
      <c r="AG73" s="329">
        <v>145326951</v>
      </c>
      <c r="AH73" s="329">
        <v>496673049</v>
      </c>
      <c r="AI73" s="329">
        <v>642000000</v>
      </c>
      <c r="AJ73" s="335">
        <f t="shared" ref="AJ73:AJ136" si="45">+W73-F73</f>
        <v>0</v>
      </c>
    </row>
    <row r="74" spans="1:36" s="4" customFormat="1" x14ac:dyDescent="0.25">
      <c r="A74" s="14" t="s">
        <v>108</v>
      </c>
      <c r="B74" s="9" t="s">
        <v>44</v>
      </c>
      <c r="C74" s="10">
        <f>+C75+C76</f>
        <v>2088816784.3032</v>
      </c>
      <c r="D74" s="10">
        <f t="shared" ref="D74:R74" si="46">+D75+D76</f>
        <v>0</v>
      </c>
      <c r="E74" s="10">
        <f t="shared" si="46"/>
        <v>0</v>
      </c>
      <c r="F74" s="10">
        <f t="shared" si="46"/>
        <v>0</v>
      </c>
      <c r="G74" s="10">
        <f t="shared" si="43"/>
        <v>2088816784.3032</v>
      </c>
      <c r="H74" s="10">
        <f t="shared" si="46"/>
        <v>0</v>
      </c>
      <c r="I74" s="10">
        <f t="shared" si="46"/>
        <v>1088285388</v>
      </c>
      <c r="J74" s="10">
        <f t="shared" si="40"/>
        <v>1000531396.3032</v>
      </c>
      <c r="K74" s="10">
        <f t="shared" si="46"/>
        <v>496673049</v>
      </c>
      <c r="L74" s="10">
        <f t="shared" si="46"/>
        <v>642000000</v>
      </c>
      <c r="M74" s="10">
        <f t="shared" si="14"/>
        <v>446285388</v>
      </c>
      <c r="N74" s="10">
        <f t="shared" si="46"/>
        <v>0</v>
      </c>
      <c r="O74" s="10">
        <f t="shared" si="46"/>
        <v>1188285388</v>
      </c>
      <c r="P74" s="10">
        <f t="shared" si="15"/>
        <v>100000000</v>
      </c>
      <c r="Q74" s="10">
        <f t="shared" si="16"/>
        <v>900531396.30320001</v>
      </c>
      <c r="R74" s="10">
        <f t="shared" si="41"/>
        <v>642000000</v>
      </c>
      <c r="T74" s="290">
        <v>102020101</v>
      </c>
      <c r="U74" s="328" t="s">
        <v>44</v>
      </c>
      <c r="V74" s="329">
        <v>2088816784.3032</v>
      </c>
      <c r="W74" s="329">
        <v>0</v>
      </c>
      <c r="X74" s="329">
        <v>0</v>
      </c>
      <c r="Y74" s="329">
        <v>0</v>
      </c>
      <c r="Z74" s="329">
        <f t="shared" si="44"/>
        <v>2088816784.3032</v>
      </c>
      <c r="AA74" s="329">
        <v>0</v>
      </c>
      <c r="AB74" s="329">
        <v>1188285388</v>
      </c>
      <c r="AC74" s="329">
        <v>900531396.30320001</v>
      </c>
      <c r="AD74" s="329">
        <v>0</v>
      </c>
      <c r="AE74" s="329">
        <v>1088285388</v>
      </c>
      <c r="AF74" s="329">
        <v>100000000</v>
      </c>
      <c r="AG74" s="329">
        <v>145326951</v>
      </c>
      <c r="AH74" s="329">
        <v>496673049</v>
      </c>
      <c r="AI74" s="329">
        <v>642000000</v>
      </c>
      <c r="AJ74" s="335">
        <f t="shared" si="45"/>
        <v>0</v>
      </c>
    </row>
    <row r="75" spans="1:36" x14ac:dyDescent="0.25">
      <c r="A75" s="13" t="s">
        <v>109</v>
      </c>
      <c r="B75" s="1" t="s">
        <v>83</v>
      </c>
      <c r="C75" s="169">
        <v>1642531396.3032</v>
      </c>
      <c r="D75" s="169">
        <v>0</v>
      </c>
      <c r="E75" s="169">
        <v>0</v>
      </c>
      <c r="F75" s="169">
        <v>0</v>
      </c>
      <c r="G75" s="169">
        <f t="shared" si="43"/>
        <v>1642531396.3032</v>
      </c>
      <c r="H75" s="169">
        <v>0</v>
      </c>
      <c r="I75" s="169">
        <v>642000000</v>
      </c>
      <c r="J75" s="169">
        <f t="shared" si="40"/>
        <v>1000531396.3032</v>
      </c>
      <c r="K75" s="169">
        <v>496673049</v>
      </c>
      <c r="L75" s="169">
        <v>642000000</v>
      </c>
      <c r="M75" s="169">
        <f t="shared" si="14"/>
        <v>0</v>
      </c>
      <c r="N75" s="169">
        <v>0</v>
      </c>
      <c r="O75" s="169">
        <v>742000000</v>
      </c>
      <c r="P75" s="169">
        <f t="shared" si="15"/>
        <v>100000000</v>
      </c>
      <c r="Q75" s="169">
        <f t="shared" si="16"/>
        <v>900531396.30320001</v>
      </c>
      <c r="R75" s="169">
        <f t="shared" si="41"/>
        <v>642000000</v>
      </c>
      <c r="T75" s="290">
        <v>10202010101</v>
      </c>
      <c r="U75" s="328" t="s">
        <v>83</v>
      </c>
      <c r="V75" s="329">
        <v>1642531396.3032</v>
      </c>
      <c r="W75" s="329">
        <v>0</v>
      </c>
      <c r="X75" s="329">
        <v>0</v>
      </c>
      <c r="Y75" s="329">
        <v>0</v>
      </c>
      <c r="Z75" s="329">
        <f t="shared" si="44"/>
        <v>1642531396.3032</v>
      </c>
      <c r="AA75" s="329">
        <v>0</v>
      </c>
      <c r="AB75" s="329">
        <v>742000000</v>
      </c>
      <c r="AC75" s="329">
        <v>900531396.30320001</v>
      </c>
      <c r="AD75" s="329">
        <v>0</v>
      </c>
      <c r="AE75" s="329">
        <v>642000000</v>
      </c>
      <c r="AF75" s="329">
        <v>100000000</v>
      </c>
      <c r="AG75" s="329">
        <v>145326951</v>
      </c>
      <c r="AH75" s="329">
        <v>496673049</v>
      </c>
      <c r="AI75" s="329">
        <v>642000000</v>
      </c>
      <c r="AJ75" s="335">
        <f t="shared" si="45"/>
        <v>0</v>
      </c>
    </row>
    <row r="76" spans="1:36" x14ac:dyDescent="0.25">
      <c r="A76" s="13" t="s">
        <v>110</v>
      </c>
      <c r="B76" s="1" t="s">
        <v>85</v>
      </c>
      <c r="C76" s="169">
        <v>446285388</v>
      </c>
      <c r="D76" s="169">
        <v>0</v>
      </c>
      <c r="E76" s="169">
        <v>0</v>
      </c>
      <c r="F76" s="169">
        <v>0</v>
      </c>
      <c r="G76" s="169">
        <f t="shared" si="43"/>
        <v>446285388</v>
      </c>
      <c r="H76" s="169">
        <v>0</v>
      </c>
      <c r="I76" s="169">
        <v>446285388</v>
      </c>
      <c r="J76" s="169">
        <f t="shared" si="40"/>
        <v>0</v>
      </c>
      <c r="K76" s="169">
        <v>0</v>
      </c>
      <c r="L76" s="169">
        <v>0</v>
      </c>
      <c r="M76" s="169">
        <f t="shared" si="14"/>
        <v>446285388</v>
      </c>
      <c r="N76" s="169">
        <v>0</v>
      </c>
      <c r="O76" s="169">
        <v>446285388</v>
      </c>
      <c r="P76" s="169">
        <f t="shared" si="15"/>
        <v>0</v>
      </c>
      <c r="Q76" s="169">
        <f t="shared" si="16"/>
        <v>0</v>
      </c>
      <c r="R76" s="169">
        <f t="shared" si="41"/>
        <v>0</v>
      </c>
      <c r="T76" s="290">
        <v>10202010102</v>
      </c>
      <c r="U76" s="328" t="s">
        <v>85</v>
      </c>
      <c r="V76" s="329">
        <v>446285388</v>
      </c>
      <c r="W76" s="329">
        <v>0</v>
      </c>
      <c r="X76" s="329">
        <v>0</v>
      </c>
      <c r="Y76" s="329">
        <v>0</v>
      </c>
      <c r="Z76" s="329">
        <f t="shared" si="44"/>
        <v>446285388</v>
      </c>
      <c r="AA76" s="329">
        <v>0</v>
      </c>
      <c r="AB76" s="329">
        <v>446285388</v>
      </c>
      <c r="AC76" s="329">
        <v>0</v>
      </c>
      <c r="AD76" s="329">
        <v>0</v>
      </c>
      <c r="AE76" s="329">
        <v>446285388</v>
      </c>
      <c r="AF76" s="329">
        <v>0</v>
      </c>
      <c r="AG76" s="329">
        <v>0</v>
      </c>
      <c r="AH76" s="329">
        <v>0</v>
      </c>
      <c r="AI76" s="329">
        <v>0</v>
      </c>
      <c r="AJ76" s="335">
        <f t="shared" si="45"/>
        <v>0</v>
      </c>
    </row>
    <row r="77" spans="1:36" s="4" customFormat="1" x14ac:dyDescent="0.25">
      <c r="A77" s="14" t="s">
        <v>111</v>
      </c>
      <c r="B77" s="9" t="s">
        <v>47</v>
      </c>
      <c r="C77" s="10">
        <f>+C78+C79</f>
        <v>1677283651.1781099</v>
      </c>
      <c r="D77" s="10">
        <f t="shared" ref="D77:R77" si="47">+D78+D79</f>
        <v>0</v>
      </c>
      <c r="E77" s="10">
        <f t="shared" si="47"/>
        <v>0</v>
      </c>
      <c r="F77" s="10">
        <f t="shared" si="47"/>
        <v>0</v>
      </c>
      <c r="G77" s="10">
        <f t="shared" si="43"/>
        <v>1677283651.1781099</v>
      </c>
      <c r="H77" s="10">
        <f t="shared" si="47"/>
        <v>0</v>
      </c>
      <c r="I77" s="10">
        <f t="shared" si="47"/>
        <v>677119060</v>
      </c>
      <c r="J77" s="10">
        <f t="shared" si="40"/>
        <v>1000164591.1781099</v>
      </c>
      <c r="K77" s="10">
        <f t="shared" si="47"/>
        <v>361000000</v>
      </c>
      <c r="L77" s="10">
        <f t="shared" si="47"/>
        <v>361000000</v>
      </c>
      <c r="M77" s="10">
        <f t="shared" si="14"/>
        <v>316119060</v>
      </c>
      <c r="N77" s="10">
        <f t="shared" si="47"/>
        <v>0</v>
      </c>
      <c r="O77" s="10">
        <f t="shared" si="47"/>
        <v>677119060</v>
      </c>
      <c r="P77" s="10">
        <f t="shared" si="15"/>
        <v>0</v>
      </c>
      <c r="Q77" s="10">
        <f t="shared" si="16"/>
        <v>1000164591.1781099</v>
      </c>
      <c r="R77" s="10">
        <f t="shared" si="41"/>
        <v>361000000</v>
      </c>
      <c r="T77" s="290">
        <v>1020202</v>
      </c>
      <c r="U77" s="328" t="s">
        <v>47</v>
      </c>
      <c r="V77" s="329">
        <v>1677283651.1781099</v>
      </c>
      <c r="W77" s="329">
        <v>0</v>
      </c>
      <c r="X77" s="329">
        <v>0</v>
      </c>
      <c r="Y77" s="329">
        <v>0</v>
      </c>
      <c r="Z77" s="329">
        <f t="shared" si="44"/>
        <v>1677283651.1781099</v>
      </c>
      <c r="AA77" s="329">
        <v>0</v>
      </c>
      <c r="AB77" s="329">
        <v>677119060</v>
      </c>
      <c r="AC77" s="329">
        <v>1000164591.1781099</v>
      </c>
      <c r="AD77" s="329">
        <v>0</v>
      </c>
      <c r="AE77" s="329">
        <v>677119060</v>
      </c>
      <c r="AF77" s="329">
        <v>0</v>
      </c>
      <c r="AG77" s="329">
        <v>0</v>
      </c>
      <c r="AH77" s="329">
        <v>361000000</v>
      </c>
      <c r="AI77" s="329">
        <v>361000000</v>
      </c>
      <c r="AJ77" s="335">
        <f t="shared" si="45"/>
        <v>0</v>
      </c>
    </row>
    <row r="78" spans="1:36" x14ac:dyDescent="0.25">
      <c r="A78" s="13" t="s">
        <v>112</v>
      </c>
      <c r="B78" s="1" t="s">
        <v>83</v>
      </c>
      <c r="C78" s="169">
        <v>1361164591.1781099</v>
      </c>
      <c r="D78" s="169">
        <v>0</v>
      </c>
      <c r="E78" s="169">
        <v>0</v>
      </c>
      <c r="F78" s="169">
        <v>0</v>
      </c>
      <c r="G78" s="169">
        <f t="shared" si="43"/>
        <v>1361164591.1781099</v>
      </c>
      <c r="H78" s="169">
        <v>0</v>
      </c>
      <c r="I78" s="169">
        <v>361000000</v>
      </c>
      <c r="J78" s="169">
        <f t="shared" si="40"/>
        <v>1000164591.1781099</v>
      </c>
      <c r="K78" s="169">
        <v>361000000</v>
      </c>
      <c r="L78" s="169">
        <v>361000000</v>
      </c>
      <c r="M78" s="169">
        <f t="shared" ref="M78:M141" si="48">+I78-L78</f>
        <v>0</v>
      </c>
      <c r="N78" s="169">
        <v>0</v>
      </c>
      <c r="O78" s="169">
        <v>361000000</v>
      </c>
      <c r="P78" s="169">
        <f t="shared" ref="P78:P141" si="49">+O78-I78</f>
        <v>0</v>
      </c>
      <c r="Q78" s="169">
        <f t="shared" ref="Q78:Q141" si="50">+G78-O78</f>
        <v>1000164591.1781099</v>
      </c>
      <c r="R78" s="169">
        <f t="shared" si="41"/>
        <v>361000000</v>
      </c>
      <c r="T78" s="290">
        <v>10202020102</v>
      </c>
      <c r="U78" s="328" t="s">
        <v>83</v>
      </c>
      <c r="V78" s="329">
        <v>1361164591.1781099</v>
      </c>
      <c r="W78" s="329">
        <v>0</v>
      </c>
      <c r="X78" s="329">
        <v>0</v>
      </c>
      <c r="Y78" s="329">
        <v>0</v>
      </c>
      <c r="Z78" s="329">
        <f t="shared" si="44"/>
        <v>1361164591.1781099</v>
      </c>
      <c r="AA78" s="329">
        <v>0</v>
      </c>
      <c r="AB78" s="329">
        <v>361000000</v>
      </c>
      <c r="AC78" s="329">
        <v>1000164591.1781099</v>
      </c>
      <c r="AD78" s="329">
        <v>0</v>
      </c>
      <c r="AE78" s="329">
        <v>361000000</v>
      </c>
      <c r="AF78" s="329">
        <v>0</v>
      </c>
      <c r="AG78" s="329">
        <v>0</v>
      </c>
      <c r="AH78" s="329">
        <v>361000000</v>
      </c>
      <c r="AI78" s="329">
        <v>361000000</v>
      </c>
      <c r="AJ78" s="335">
        <f t="shared" si="45"/>
        <v>0</v>
      </c>
    </row>
    <row r="79" spans="1:36" x14ac:dyDescent="0.25">
      <c r="A79" s="13" t="s">
        <v>113</v>
      </c>
      <c r="B79" s="1" t="s">
        <v>85</v>
      </c>
      <c r="C79" s="169">
        <v>316119060</v>
      </c>
      <c r="D79" s="169">
        <v>0</v>
      </c>
      <c r="E79" s="169">
        <v>0</v>
      </c>
      <c r="F79" s="169">
        <v>0</v>
      </c>
      <c r="G79" s="169">
        <f t="shared" si="43"/>
        <v>316119060</v>
      </c>
      <c r="H79" s="169">
        <v>0</v>
      </c>
      <c r="I79" s="169">
        <v>316119060</v>
      </c>
      <c r="J79" s="169">
        <f t="shared" si="40"/>
        <v>0</v>
      </c>
      <c r="K79" s="169">
        <v>0</v>
      </c>
      <c r="L79" s="169">
        <v>0</v>
      </c>
      <c r="M79" s="169">
        <f t="shared" si="48"/>
        <v>316119060</v>
      </c>
      <c r="N79" s="169">
        <v>0</v>
      </c>
      <c r="O79" s="169">
        <v>316119060</v>
      </c>
      <c r="P79" s="169">
        <f t="shared" si="49"/>
        <v>0</v>
      </c>
      <c r="Q79" s="169">
        <f t="shared" si="50"/>
        <v>0</v>
      </c>
      <c r="R79" s="169">
        <f t="shared" si="41"/>
        <v>0</v>
      </c>
      <c r="T79" s="290">
        <v>10202020103</v>
      </c>
      <c r="U79" s="328" t="s">
        <v>85</v>
      </c>
      <c r="V79" s="329">
        <v>316119060</v>
      </c>
      <c r="W79" s="329">
        <v>0</v>
      </c>
      <c r="X79" s="329">
        <v>0</v>
      </c>
      <c r="Y79" s="329">
        <v>0</v>
      </c>
      <c r="Z79" s="329">
        <f t="shared" si="44"/>
        <v>316119060</v>
      </c>
      <c r="AA79" s="329">
        <v>0</v>
      </c>
      <c r="AB79" s="329">
        <v>316119060</v>
      </c>
      <c r="AC79" s="329">
        <v>0</v>
      </c>
      <c r="AD79" s="329">
        <v>0</v>
      </c>
      <c r="AE79" s="329">
        <v>316119060</v>
      </c>
      <c r="AF79" s="329">
        <v>0</v>
      </c>
      <c r="AG79" s="329">
        <v>0</v>
      </c>
      <c r="AH79" s="329">
        <v>0</v>
      </c>
      <c r="AI79" s="329">
        <v>0</v>
      </c>
      <c r="AJ79" s="335">
        <f t="shared" si="45"/>
        <v>0</v>
      </c>
    </row>
    <row r="80" spans="1:36" s="4" customFormat="1" x14ac:dyDescent="0.25">
      <c r="A80" s="14" t="s">
        <v>114</v>
      </c>
      <c r="B80" s="9" t="s">
        <v>50</v>
      </c>
      <c r="C80" s="10">
        <f>+C81</f>
        <v>2332780066.8000002</v>
      </c>
      <c r="D80" s="10">
        <f t="shared" ref="D80:R80" si="51">+D81</f>
        <v>0</v>
      </c>
      <c r="E80" s="10">
        <f t="shared" si="51"/>
        <v>0</v>
      </c>
      <c r="F80" s="10">
        <f t="shared" si="51"/>
        <v>0</v>
      </c>
      <c r="G80" s="10">
        <f t="shared" si="43"/>
        <v>2332780066.8000002</v>
      </c>
      <c r="H80" s="10">
        <f t="shared" si="51"/>
        <v>0</v>
      </c>
      <c r="I80" s="10">
        <f t="shared" si="51"/>
        <v>1314886913</v>
      </c>
      <c r="J80" s="10">
        <f t="shared" si="40"/>
        <v>1017893153.8000002</v>
      </c>
      <c r="K80" s="10">
        <f t="shared" si="51"/>
        <v>358000000</v>
      </c>
      <c r="L80" s="10">
        <f t="shared" si="51"/>
        <v>875385173</v>
      </c>
      <c r="M80" s="10">
        <f t="shared" si="48"/>
        <v>439501740</v>
      </c>
      <c r="N80" s="10">
        <f t="shared" si="51"/>
        <v>0</v>
      </c>
      <c r="O80" s="10">
        <f t="shared" si="51"/>
        <v>1522006919</v>
      </c>
      <c r="P80" s="10">
        <f t="shared" si="49"/>
        <v>207120006</v>
      </c>
      <c r="Q80" s="10">
        <f t="shared" si="50"/>
        <v>810773147.80000019</v>
      </c>
      <c r="R80" s="10">
        <f t="shared" si="41"/>
        <v>875385173</v>
      </c>
      <c r="T80" s="290">
        <v>1020203</v>
      </c>
      <c r="U80" s="328" t="s">
        <v>50</v>
      </c>
      <c r="V80" s="329">
        <v>2332780066.8000002</v>
      </c>
      <c r="W80" s="329">
        <v>0</v>
      </c>
      <c r="X80" s="329">
        <v>0</v>
      </c>
      <c r="Y80" s="329">
        <v>0</v>
      </c>
      <c r="Z80" s="329">
        <f t="shared" si="44"/>
        <v>2332780066.8000002</v>
      </c>
      <c r="AA80" s="329">
        <v>0</v>
      </c>
      <c r="AB80" s="329">
        <v>1522006919</v>
      </c>
      <c r="AC80" s="329">
        <v>810773147.80000019</v>
      </c>
      <c r="AD80" s="329">
        <v>0</v>
      </c>
      <c r="AE80" s="329">
        <v>1314886913</v>
      </c>
      <c r="AF80" s="329">
        <v>207120006</v>
      </c>
      <c r="AG80" s="329">
        <v>517385173</v>
      </c>
      <c r="AH80" s="329">
        <v>358000000</v>
      </c>
      <c r="AI80" s="329">
        <v>875385173</v>
      </c>
      <c r="AJ80" s="335">
        <f t="shared" si="45"/>
        <v>0</v>
      </c>
    </row>
    <row r="81" spans="1:36" s="4" customFormat="1" x14ac:dyDescent="0.25">
      <c r="A81" s="14" t="s">
        <v>115</v>
      </c>
      <c r="B81" s="9" t="s">
        <v>50</v>
      </c>
      <c r="C81" s="10">
        <f>+C82+C83</f>
        <v>2332780066.8000002</v>
      </c>
      <c r="D81" s="10">
        <f t="shared" ref="D81:R81" si="52">+D82+D83</f>
        <v>0</v>
      </c>
      <c r="E81" s="10">
        <f t="shared" si="52"/>
        <v>0</v>
      </c>
      <c r="F81" s="10">
        <f t="shared" si="52"/>
        <v>0</v>
      </c>
      <c r="G81" s="10">
        <f t="shared" si="43"/>
        <v>2332780066.8000002</v>
      </c>
      <c r="H81" s="10">
        <f t="shared" si="52"/>
        <v>0</v>
      </c>
      <c r="I81" s="10">
        <f t="shared" si="52"/>
        <v>1314886913</v>
      </c>
      <c r="J81" s="10">
        <f t="shared" si="40"/>
        <v>1017893153.8000002</v>
      </c>
      <c r="K81" s="10">
        <f t="shared" si="52"/>
        <v>358000000</v>
      </c>
      <c r="L81" s="10">
        <f t="shared" si="52"/>
        <v>875385173</v>
      </c>
      <c r="M81" s="10">
        <f t="shared" si="48"/>
        <v>439501740</v>
      </c>
      <c r="N81" s="10">
        <f t="shared" si="52"/>
        <v>0</v>
      </c>
      <c r="O81" s="10">
        <f t="shared" si="52"/>
        <v>1522006919</v>
      </c>
      <c r="P81" s="10">
        <f t="shared" si="49"/>
        <v>207120006</v>
      </c>
      <c r="Q81" s="10">
        <f t="shared" si="50"/>
        <v>810773147.80000019</v>
      </c>
      <c r="R81" s="10">
        <f t="shared" si="41"/>
        <v>875385173</v>
      </c>
      <c r="T81" s="290">
        <v>102020301</v>
      </c>
      <c r="U81" s="328" t="s">
        <v>50</v>
      </c>
      <c r="V81" s="329">
        <v>2332780066.8000002</v>
      </c>
      <c r="W81" s="329">
        <v>0</v>
      </c>
      <c r="X81" s="329">
        <v>0</v>
      </c>
      <c r="Y81" s="329">
        <v>0</v>
      </c>
      <c r="Z81" s="329">
        <f t="shared" si="44"/>
        <v>2332780066.8000002</v>
      </c>
      <c r="AA81" s="329">
        <v>0</v>
      </c>
      <c r="AB81" s="329">
        <v>1522006919</v>
      </c>
      <c r="AC81" s="329">
        <v>810773147.80000019</v>
      </c>
      <c r="AD81" s="329">
        <v>0</v>
      </c>
      <c r="AE81" s="329">
        <v>1314886913</v>
      </c>
      <c r="AF81" s="329">
        <v>207120006</v>
      </c>
      <c r="AG81" s="329">
        <v>517385173</v>
      </c>
      <c r="AH81" s="329">
        <v>358000000</v>
      </c>
      <c r="AI81" s="329">
        <v>875385173</v>
      </c>
      <c r="AJ81" s="335">
        <f t="shared" si="45"/>
        <v>0</v>
      </c>
    </row>
    <row r="82" spans="1:36" x14ac:dyDescent="0.25">
      <c r="A82" s="13" t="s">
        <v>116</v>
      </c>
      <c r="B82" s="1" t="s">
        <v>83</v>
      </c>
      <c r="C82" s="169">
        <v>1893278326.8</v>
      </c>
      <c r="D82" s="169">
        <v>0</v>
      </c>
      <c r="E82" s="169">
        <v>0</v>
      </c>
      <c r="F82" s="169">
        <v>0</v>
      </c>
      <c r="G82" s="169">
        <f t="shared" si="43"/>
        <v>1893278326.8</v>
      </c>
      <c r="H82" s="169">
        <v>0</v>
      </c>
      <c r="I82" s="169">
        <v>875385173</v>
      </c>
      <c r="J82" s="169">
        <f t="shared" si="40"/>
        <v>1017893153.8</v>
      </c>
      <c r="K82" s="169">
        <v>358000000</v>
      </c>
      <c r="L82" s="169">
        <v>875385173</v>
      </c>
      <c r="M82" s="169">
        <f t="shared" si="48"/>
        <v>0</v>
      </c>
      <c r="N82" s="169">
        <v>0</v>
      </c>
      <c r="O82" s="169">
        <v>1082505179</v>
      </c>
      <c r="P82" s="169">
        <f t="shared" si="49"/>
        <v>207120006</v>
      </c>
      <c r="Q82" s="169">
        <f t="shared" si="50"/>
        <v>810773147.79999995</v>
      </c>
      <c r="R82" s="169">
        <f t="shared" si="41"/>
        <v>875385173</v>
      </c>
      <c r="T82" s="290">
        <v>10202030101</v>
      </c>
      <c r="U82" s="328" t="s">
        <v>83</v>
      </c>
      <c r="V82" s="329">
        <v>1893278326.8</v>
      </c>
      <c r="W82" s="329">
        <v>0</v>
      </c>
      <c r="X82" s="329">
        <v>0</v>
      </c>
      <c r="Y82" s="329">
        <v>0</v>
      </c>
      <c r="Z82" s="329">
        <f t="shared" si="44"/>
        <v>1893278326.8</v>
      </c>
      <c r="AA82" s="329">
        <v>0</v>
      </c>
      <c r="AB82" s="329">
        <v>1082505179</v>
      </c>
      <c r="AC82" s="329">
        <v>810773147.79999995</v>
      </c>
      <c r="AD82" s="329">
        <v>0</v>
      </c>
      <c r="AE82" s="329">
        <v>875385173</v>
      </c>
      <c r="AF82" s="329">
        <v>207120006</v>
      </c>
      <c r="AG82" s="329">
        <v>517385173</v>
      </c>
      <c r="AH82" s="329">
        <v>358000000</v>
      </c>
      <c r="AI82" s="329">
        <v>875385173</v>
      </c>
      <c r="AJ82" s="335">
        <f t="shared" si="45"/>
        <v>0</v>
      </c>
    </row>
    <row r="83" spans="1:36" x14ac:dyDescent="0.25">
      <c r="A83" s="13" t="s">
        <v>117</v>
      </c>
      <c r="B83" s="1" t="s">
        <v>85</v>
      </c>
      <c r="C83" s="169">
        <v>439501740</v>
      </c>
      <c r="D83" s="169">
        <v>0</v>
      </c>
      <c r="E83" s="169">
        <v>0</v>
      </c>
      <c r="F83" s="169">
        <v>0</v>
      </c>
      <c r="G83" s="169">
        <f t="shared" si="43"/>
        <v>439501740</v>
      </c>
      <c r="H83" s="169">
        <v>0</v>
      </c>
      <c r="I83" s="169">
        <v>439501740</v>
      </c>
      <c r="J83" s="169">
        <f t="shared" si="40"/>
        <v>0</v>
      </c>
      <c r="K83" s="169">
        <v>0</v>
      </c>
      <c r="L83" s="169">
        <v>0</v>
      </c>
      <c r="M83" s="169">
        <f t="shared" si="48"/>
        <v>439501740</v>
      </c>
      <c r="N83" s="169">
        <v>0</v>
      </c>
      <c r="O83" s="169">
        <v>439501740</v>
      </c>
      <c r="P83" s="169">
        <f t="shared" si="49"/>
        <v>0</v>
      </c>
      <c r="Q83" s="169">
        <f t="shared" si="50"/>
        <v>0</v>
      </c>
      <c r="R83" s="169">
        <f t="shared" si="41"/>
        <v>0</v>
      </c>
      <c r="T83" s="290">
        <v>10202030102</v>
      </c>
      <c r="U83" s="328" t="s">
        <v>85</v>
      </c>
      <c r="V83" s="329">
        <v>439501740</v>
      </c>
      <c r="W83" s="329">
        <v>0</v>
      </c>
      <c r="X83" s="329">
        <v>0</v>
      </c>
      <c r="Y83" s="329">
        <v>0</v>
      </c>
      <c r="Z83" s="329">
        <f t="shared" si="44"/>
        <v>439501740</v>
      </c>
      <c r="AA83" s="329">
        <v>0</v>
      </c>
      <c r="AB83" s="329">
        <v>439501740</v>
      </c>
      <c r="AC83" s="329">
        <v>0</v>
      </c>
      <c r="AD83" s="329">
        <v>0</v>
      </c>
      <c r="AE83" s="329">
        <v>439501740</v>
      </c>
      <c r="AF83" s="329">
        <v>0</v>
      </c>
      <c r="AG83" s="329">
        <v>0</v>
      </c>
      <c r="AH83" s="329">
        <v>0</v>
      </c>
      <c r="AI83" s="329">
        <v>0</v>
      </c>
      <c r="AJ83" s="335">
        <f t="shared" si="45"/>
        <v>0</v>
      </c>
    </row>
    <row r="84" spans="1:36" s="4" customFormat="1" x14ac:dyDescent="0.25">
      <c r="A84" s="14" t="s">
        <v>118</v>
      </c>
      <c r="B84" s="9" t="s">
        <v>53</v>
      </c>
      <c r="C84" s="10">
        <f>+C85</f>
        <v>1128262251.4344001</v>
      </c>
      <c r="D84" s="10">
        <f t="shared" ref="D84:R84" si="53">+D85</f>
        <v>0</v>
      </c>
      <c r="E84" s="10">
        <f t="shared" si="53"/>
        <v>0</v>
      </c>
      <c r="F84" s="10">
        <f t="shared" si="53"/>
        <v>0</v>
      </c>
      <c r="G84" s="10">
        <f t="shared" si="43"/>
        <v>1128262251.4344001</v>
      </c>
      <c r="H84" s="10">
        <f t="shared" si="53"/>
        <v>0</v>
      </c>
      <c r="I84" s="10">
        <f t="shared" si="53"/>
        <v>404560000</v>
      </c>
      <c r="J84" s="10">
        <f t="shared" si="40"/>
        <v>723702251.43440008</v>
      </c>
      <c r="K84" s="10">
        <f t="shared" si="53"/>
        <v>250000000</v>
      </c>
      <c r="L84" s="10">
        <f t="shared" si="53"/>
        <v>250000000</v>
      </c>
      <c r="M84" s="10">
        <f t="shared" si="48"/>
        <v>154560000</v>
      </c>
      <c r="N84" s="10">
        <f t="shared" si="53"/>
        <v>0</v>
      </c>
      <c r="O84" s="10">
        <f t="shared" si="53"/>
        <v>504560000</v>
      </c>
      <c r="P84" s="10">
        <f t="shared" si="49"/>
        <v>100000000</v>
      </c>
      <c r="Q84" s="10">
        <f t="shared" si="50"/>
        <v>623702251.43440008</v>
      </c>
      <c r="R84" s="10">
        <f t="shared" si="41"/>
        <v>250000000</v>
      </c>
      <c r="T84" s="290">
        <v>1020204</v>
      </c>
      <c r="U84" s="328" t="s">
        <v>53</v>
      </c>
      <c r="V84" s="329">
        <v>1128262251.4344001</v>
      </c>
      <c r="W84" s="329">
        <v>0</v>
      </c>
      <c r="X84" s="329">
        <v>0</v>
      </c>
      <c r="Y84" s="329">
        <v>0</v>
      </c>
      <c r="Z84" s="329">
        <f t="shared" si="44"/>
        <v>1128262251.4344001</v>
      </c>
      <c r="AA84" s="329">
        <v>0</v>
      </c>
      <c r="AB84" s="329">
        <v>504560000</v>
      </c>
      <c r="AC84" s="329">
        <v>623702251.43440008</v>
      </c>
      <c r="AD84" s="329">
        <v>0</v>
      </c>
      <c r="AE84" s="329">
        <v>404560000</v>
      </c>
      <c r="AF84" s="329">
        <v>100000000</v>
      </c>
      <c r="AG84" s="329">
        <v>0</v>
      </c>
      <c r="AH84" s="329">
        <v>250000000</v>
      </c>
      <c r="AI84" s="329">
        <v>250000000</v>
      </c>
      <c r="AJ84" s="335">
        <f t="shared" si="45"/>
        <v>0</v>
      </c>
    </row>
    <row r="85" spans="1:36" s="4" customFormat="1" x14ac:dyDescent="0.25">
      <c r="A85" s="14" t="s">
        <v>119</v>
      </c>
      <c r="B85" s="9" t="s">
        <v>53</v>
      </c>
      <c r="C85" s="10">
        <f>+C86+C87</f>
        <v>1128262251.4344001</v>
      </c>
      <c r="D85" s="10">
        <f t="shared" ref="D85:R85" si="54">+D86+D87</f>
        <v>0</v>
      </c>
      <c r="E85" s="10">
        <f t="shared" si="54"/>
        <v>0</v>
      </c>
      <c r="F85" s="10">
        <f t="shared" si="54"/>
        <v>0</v>
      </c>
      <c r="G85" s="10">
        <f t="shared" si="43"/>
        <v>1128262251.4344001</v>
      </c>
      <c r="H85" s="10">
        <f t="shared" si="54"/>
        <v>0</v>
      </c>
      <c r="I85" s="10">
        <f t="shared" si="54"/>
        <v>404560000</v>
      </c>
      <c r="J85" s="10">
        <f t="shared" si="40"/>
        <v>723702251.43440008</v>
      </c>
      <c r="K85" s="10">
        <f t="shared" si="54"/>
        <v>250000000</v>
      </c>
      <c r="L85" s="10">
        <f t="shared" si="54"/>
        <v>250000000</v>
      </c>
      <c r="M85" s="10">
        <f t="shared" si="48"/>
        <v>154560000</v>
      </c>
      <c r="N85" s="10">
        <f t="shared" si="54"/>
        <v>0</v>
      </c>
      <c r="O85" s="10">
        <f t="shared" si="54"/>
        <v>504560000</v>
      </c>
      <c r="P85" s="10">
        <f t="shared" si="49"/>
        <v>100000000</v>
      </c>
      <c r="Q85" s="10">
        <f t="shared" si="50"/>
        <v>623702251.43440008</v>
      </c>
      <c r="R85" s="10">
        <f t="shared" si="41"/>
        <v>250000000</v>
      </c>
      <c r="T85" s="290">
        <v>102020401</v>
      </c>
      <c r="U85" s="328" t="s">
        <v>53</v>
      </c>
      <c r="V85" s="329">
        <v>1128262251.4344001</v>
      </c>
      <c r="W85" s="329">
        <v>0</v>
      </c>
      <c r="X85" s="329">
        <v>0</v>
      </c>
      <c r="Y85" s="329">
        <v>0</v>
      </c>
      <c r="Z85" s="329">
        <f t="shared" si="44"/>
        <v>1128262251.4344001</v>
      </c>
      <c r="AA85" s="329">
        <v>0</v>
      </c>
      <c r="AB85" s="329">
        <v>504560000</v>
      </c>
      <c r="AC85" s="329">
        <v>623702251.43440008</v>
      </c>
      <c r="AD85" s="329">
        <v>0</v>
      </c>
      <c r="AE85" s="329">
        <v>404560000</v>
      </c>
      <c r="AF85" s="329">
        <v>100000000</v>
      </c>
      <c r="AG85" s="329">
        <v>0</v>
      </c>
      <c r="AH85" s="329">
        <v>250000000</v>
      </c>
      <c r="AI85" s="329">
        <v>250000000</v>
      </c>
      <c r="AJ85" s="335">
        <f t="shared" si="45"/>
        <v>0</v>
      </c>
    </row>
    <row r="86" spans="1:36" x14ac:dyDescent="0.25">
      <c r="A86" s="13" t="s">
        <v>120</v>
      </c>
      <c r="B86" s="1" t="s">
        <v>83</v>
      </c>
      <c r="C86" s="169">
        <v>973702251.43439996</v>
      </c>
      <c r="D86" s="169">
        <v>0</v>
      </c>
      <c r="E86" s="169">
        <v>0</v>
      </c>
      <c r="F86" s="169">
        <v>0</v>
      </c>
      <c r="G86" s="169">
        <f t="shared" si="43"/>
        <v>973702251.43439996</v>
      </c>
      <c r="H86" s="169">
        <v>0</v>
      </c>
      <c r="I86" s="169">
        <v>250000000</v>
      </c>
      <c r="J86" s="169">
        <f t="shared" si="40"/>
        <v>723702251.43439996</v>
      </c>
      <c r="K86" s="169">
        <v>250000000</v>
      </c>
      <c r="L86" s="169">
        <v>250000000</v>
      </c>
      <c r="M86" s="169">
        <f t="shared" si="48"/>
        <v>0</v>
      </c>
      <c r="N86" s="169">
        <v>0</v>
      </c>
      <c r="O86" s="169">
        <v>350000000</v>
      </c>
      <c r="P86" s="169">
        <f t="shared" si="49"/>
        <v>100000000</v>
      </c>
      <c r="Q86" s="169">
        <f t="shared" si="50"/>
        <v>623702251.43439996</v>
      </c>
      <c r="R86" s="169">
        <f t="shared" si="41"/>
        <v>250000000</v>
      </c>
      <c r="T86" s="290">
        <v>10202040101</v>
      </c>
      <c r="U86" s="328" t="s">
        <v>83</v>
      </c>
      <c r="V86" s="329">
        <v>973702251.43439996</v>
      </c>
      <c r="W86" s="329">
        <v>0</v>
      </c>
      <c r="X86" s="329">
        <v>0</v>
      </c>
      <c r="Y86" s="329">
        <v>0</v>
      </c>
      <c r="Z86" s="329">
        <f t="shared" si="44"/>
        <v>973702251.43439996</v>
      </c>
      <c r="AA86" s="329">
        <v>0</v>
      </c>
      <c r="AB86" s="329">
        <v>350000000</v>
      </c>
      <c r="AC86" s="329">
        <v>623702251.43439996</v>
      </c>
      <c r="AD86" s="329">
        <v>0</v>
      </c>
      <c r="AE86" s="329">
        <v>250000000</v>
      </c>
      <c r="AF86" s="329">
        <v>100000000</v>
      </c>
      <c r="AG86" s="329">
        <v>0</v>
      </c>
      <c r="AH86" s="329">
        <v>250000000</v>
      </c>
      <c r="AI86" s="329">
        <v>250000000</v>
      </c>
      <c r="AJ86" s="335">
        <f t="shared" si="45"/>
        <v>0</v>
      </c>
    </row>
    <row r="87" spans="1:36" x14ac:dyDescent="0.25">
      <c r="A87" s="13" t="s">
        <v>121</v>
      </c>
      <c r="B87" s="1" t="s">
        <v>85</v>
      </c>
      <c r="C87" s="169">
        <v>154560000</v>
      </c>
      <c r="D87" s="169">
        <v>0</v>
      </c>
      <c r="E87" s="169">
        <v>0</v>
      </c>
      <c r="F87" s="169">
        <v>0</v>
      </c>
      <c r="G87" s="169">
        <f t="shared" si="43"/>
        <v>154560000</v>
      </c>
      <c r="H87" s="169">
        <v>0</v>
      </c>
      <c r="I87" s="169">
        <v>154560000</v>
      </c>
      <c r="J87" s="169">
        <f t="shared" si="40"/>
        <v>0</v>
      </c>
      <c r="K87" s="169">
        <v>0</v>
      </c>
      <c r="L87" s="169">
        <v>0</v>
      </c>
      <c r="M87" s="169">
        <f t="shared" si="48"/>
        <v>154560000</v>
      </c>
      <c r="N87" s="169">
        <v>0</v>
      </c>
      <c r="O87" s="169">
        <v>154560000</v>
      </c>
      <c r="P87" s="169">
        <f t="shared" si="49"/>
        <v>0</v>
      </c>
      <c r="Q87" s="169">
        <f t="shared" si="50"/>
        <v>0</v>
      </c>
      <c r="R87" s="169">
        <f t="shared" si="41"/>
        <v>0</v>
      </c>
      <c r="T87" s="290">
        <v>10202040102</v>
      </c>
      <c r="U87" s="328" t="s">
        <v>85</v>
      </c>
      <c r="V87" s="329">
        <v>154560000</v>
      </c>
      <c r="W87" s="329">
        <v>0</v>
      </c>
      <c r="X87" s="329">
        <v>0</v>
      </c>
      <c r="Y87" s="329">
        <v>0</v>
      </c>
      <c r="Z87" s="329">
        <f t="shared" si="44"/>
        <v>154560000</v>
      </c>
      <c r="AA87" s="329">
        <v>0</v>
      </c>
      <c r="AB87" s="329">
        <v>154560000</v>
      </c>
      <c r="AC87" s="329">
        <v>0</v>
      </c>
      <c r="AD87" s="329">
        <v>0</v>
      </c>
      <c r="AE87" s="329">
        <v>154560000</v>
      </c>
      <c r="AF87" s="329">
        <v>0</v>
      </c>
      <c r="AG87" s="329">
        <v>0</v>
      </c>
      <c r="AH87" s="329">
        <v>0</v>
      </c>
      <c r="AI87" s="329">
        <v>0</v>
      </c>
      <c r="AJ87" s="335">
        <f t="shared" si="45"/>
        <v>0</v>
      </c>
    </row>
    <row r="88" spans="1:36" s="4" customFormat="1" x14ac:dyDescent="0.25">
      <c r="A88" s="14" t="s">
        <v>122</v>
      </c>
      <c r="B88" s="9" t="s">
        <v>56</v>
      </c>
      <c r="C88" s="10">
        <f>+C89</f>
        <v>1041859065.391893</v>
      </c>
      <c r="D88" s="10">
        <f t="shared" ref="D88:R88" si="55">+D89</f>
        <v>0</v>
      </c>
      <c r="E88" s="10">
        <f t="shared" si="55"/>
        <v>0</v>
      </c>
      <c r="F88" s="10">
        <f t="shared" si="55"/>
        <v>0</v>
      </c>
      <c r="G88" s="10">
        <f t="shared" si="43"/>
        <v>1041859065.391893</v>
      </c>
      <c r="H88" s="10">
        <f t="shared" si="55"/>
        <v>0</v>
      </c>
      <c r="I88" s="10">
        <f t="shared" si="55"/>
        <v>456693580</v>
      </c>
      <c r="J88" s="10">
        <f t="shared" si="40"/>
        <v>585165485.39189303</v>
      </c>
      <c r="K88" s="10">
        <f t="shared" si="55"/>
        <v>350000000</v>
      </c>
      <c r="L88" s="10">
        <f t="shared" si="55"/>
        <v>350000000</v>
      </c>
      <c r="M88" s="10">
        <f t="shared" si="48"/>
        <v>106693580</v>
      </c>
      <c r="N88" s="10">
        <f t="shared" si="55"/>
        <v>0</v>
      </c>
      <c r="O88" s="10">
        <f t="shared" si="55"/>
        <v>458460000</v>
      </c>
      <c r="P88" s="10">
        <f t="shared" si="49"/>
        <v>1766420</v>
      </c>
      <c r="Q88" s="10">
        <f t="shared" si="50"/>
        <v>583399065.39189303</v>
      </c>
      <c r="R88" s="10">
        <f t="shared" si="41"/>
        <v>350000000</v>
      </c>
      <c r="T88" s="290">
        <v>1020205</v>
      </c>
      <c r="U88" s="328" t="s">
        <v>56</v>
      </c>
      <c r="V88" s="329">
        <v>1041859065.391893</v>
      </c>
      <c r="W88" s="329">
        <v>0</v>
      </c>
      <c r="X88" s="329">
        <v>0</v>
      </c>
      <c r="Y88" s="329">
        <v>0</v>
      </c>
      <c r="Z88" s="329">
        <f t="shared" si="44"/>
        <v>1041859065.391893</v>
      </c>
      <c r="AA88" s="329">
        <v>0</v>
      </c>
      <c r="AB88" s="329">
        <v>458460000</v>
      </c>
      <c r="AC88" s="329">
        <v>583399065.39189303</v>
      </c>
      <c r="AD88" s="329">
        <v>0</v>
      </c>
      <c r="AE88" s="329">
        <v>456693580</v>
      </c>
      <c r="AF88" s="329">
        <v>1766420</v>
      </c>
      <c r="AG88" s="329">
        <v>0</v>
      </c>
      <c r="AH88" s="329">
        <v>350000000</v>
      </c>
      <c r="AI88" s="329">
        <v>350000000</v>
      </c>
      <c r="AJ88" s="335">
        <f t="shared" si="45"/>
        <v>0</v>
      </c>
    </row>
    <row r="89" spans="1:36" s="4" customFormat="1" x14ac:dyDescent="0.25">
      <c r="A89" s="14" t="s">
        <v>123</v>
      </c>
      <c r="B89" s="9" t="s">
        <v>56</v>
      </c>
      <c r="C89" s="10">
        <f>+C90+C91</f>
        <v>1041859065.391893</v>
      </c>
      <c r="D89" s="10">
        <f t="shared" ref="D89:R89" si="56">+D90+D91</f>
        <v>0</v>
      </c>
      <c r="E89" s="10">
        <f t="shared" si="56"/>
        <v>0</v>
      </c>
      <c r="F89" s="10">
        <f t="shared" si="56"/>
        <v>0</v>
      </c>
      <c r="G89" s="10">
        <f t="shared" si="43"/>
        <v>1041859065.391893</v>
      </c>
      <c r="H89" s="10">
        <f t="shared" si="56"/>
        <v>0</v>
      </c>
      <c r="I89" s="10">
        <f t="shared" si="56"/>
        <v>456693580</v>
      </c>
      <c r="J89" s="10">
        <f t="shared" si="40"/>
        <v>585165485.39189303</v>
      </c>
      <c r="K89" s="10">
        <f t="shared" si="56"/>
        <v>350000000</v>
      </c>
      <c r="L89" s="10">
        <f t="shared" si="56"/>
        <v>350000000</v>
      </c>
      <c r="M89" s="10">
        <f t="shared" si="48"/>
        <v>106693580</v>
      </c>
      <c r="N89" s="10">
        <f t="shared" si="56"/>
        <v>0</v>
      </c>
      <c r="O89" s="10">
        <f t="shared" si="56"/>
        <v>458460000</v>
      </c>
      <c r="P89" s="10">
        <f t="shared" si="49"/>
        <v>1766420</v>
      </c>
      <c r="Q89" s="10">
        <f t="shared" si="50"/>
        <v>583399065.39189303</v>
      </c>
      <c r="R89" s="10">
        <f t="shared" si="41"/>
        <v>350000000</v>
      </c>
      <c r="T89" s="290">
        <v>102020501</v>
      </c>
      <c r="U89" s="328" t="s">
        <v>56</v>
      </c>
      <c r="V89" s="329">
        <v>1041859065.391893</v>
      </c>
      <c r="W89" s="329">
        <v>0</v>
      </c>
      <c r="X89" s="329">
        <v>0</v>
      </c>
      <c r="Y89" s="329">
        <v>0</v>
      </c>
      <c r="Z89" s="329">
        <f t="shared" si="44"/>
        <v>1041859065.391893</v>
      </c>
      <c r="AA89" s="329">
        <v>0</v>
      </c>
      <c r="AB89" s="329">
        <v>458460000</v>
      </c>
      <c r="AC89" s="329">
        <v>583399065.39189303</v>
      </c>
      <c r="AD89" s="329">
        <v>0</v>
      </c>
      <c r="AE89" s="329">
        <v>456693580</v>
      </c>
      <c r="AF89" s="329">
        <v>1766420</v>
      </c>
      <c r="AG89" s="329">
        <v>0</v>
      </c>
      <c r="AH89" s="329">
        <v>350000000</v>
      </c>
      <c r="AI89" s="329">
        <v>350000000</v>
      </c>
      <c r="AJ89" s="335">
        <f t="shared" si="45"/>
        <v>0</v>
      </c>
    </row>
    <row r="90" spans="1:36" x14ac:dyDescent="0.25">
      <c r="A90" s="13" t="s">
        <v>124</v>
      </c>
      <c r="B90" s="1" t="s">
        <v>83</v>
      </c>
      <c r="C90" s="169">
        <v>933399065.39189303</v>
      </c>
      <c r="D90" s="169">
        <v>0</v>
      </c>
      <c r="E90" s="169">
        <v>0</v>
      </c>
      <c r="F90" s="169">
        <v>0</v>
      </c>
      <c r="G90" s="169">
        <f t="shared" si="43"/>
        <v>933399065.39189303</v>
      </c>
      <c r="H90" s="169">
        <v>0</v>
      </c>
      <c r="I90" s="169">
        <v>350000000</v>
      </c>
      <c r="J90" s="169">
        <f t="shared" si="40"/>
        <v>583399065.39189303</v>
      </c>
      <c r="K90" s="169">
        <v>350000000</v>
      </c>
      <c r="L90" s="169">
        <v>350000000</v>
      </c>
      <c r="M90" s="169">
        <f t="shared" si="48"/>
        <v>0</v>
      </c>
      <c r="N90" s="169">
        <v>0</v>
      </c>
      <c r="O90" s="169">
        <v>350000000</v>
      </c>
      <c r="P90" s="169">
        <f t="shared" si="49"/>
        <v>0</v>
      </c>
      <c r="Q90" s="169">
        <f t="shared" si="50"/>
        <v>583399065.39189303</v>
      </c>
      <c r="R90" s="169">
        <f t="shared" si="41"/>
        <v>350000000</v>
      </c>
      <c r="T90" s="290">
        <v>10202050101</v>
      </c>
      <c r="U90" s="328" t="s">
        <v>83</v>
      </c>
      <c r="V90" s="329">
        <v>933399065.39189303</v>
      </c>
      <c r="W90" s="329">
        <v>0</v>
      </c>
      <c r="X90" s="329">
        <v>0</v>
      </c>
      <c r="Y90" s="329">
        <v>0</v>
      </c>
      <c r="Z90" s="329">
        <f t="shared" si="44"/>
        <v>933399065.39189303</v>
      </c>
      <c r="AA90" s="329">
        <v>0</v>
      </c>
      <c r="AB90" s="329">
        <v>350000000</v>
      </c>
      <c r="AC90" s="329">
        <v>583399065.39189303</v>
      </c>
      <c r="AD90" s="329">
        <v>0</v>
      </c>
      <c r="AE90" s="329">
        <v>350000000</v>
      </c>
      <c r="AF90" s="329">
        <v>0</v>
      </c>
      <c r="AG90" s="329">
        <v>0</v>
      </c>
      <c r="AH90" s="329">
        <v>350000000</v>
      </c>
      <c r="AI90" s="329">
        <v>350000000</v>
      </c>
      <c r="AJ90" s="335">
        <f t="shared" si="45"/>
        <v>0</v>
      </c>
    </row>
    <row r="91" spans="1:36" x14ac:dyDescent="0.25">
      <c r="A91" s="13" t="s">
        <v>125</v>
      </c>
      <c r="B91" s="1" t="s">
        <v>126</v>
      </c>
      <c r="C91" s="169">
        <v>108460000</v>
      </c>
      <c r="D91" s="169">
        <v>0</v>
      </c>
      <c r="E91" s="169">
        <v>0</v>
      </c>
      <c r="F91" s="169">
        <v>0</v>
      </c>
      <c r="G91" s="169">
        <f t="shared" si="43"/>
        <v>108460000</v>
      </c>
      <c r="H91" s="169">
        <v>0</v>
      </c>
      <c r="I91" s="169">
        <v>106693580</v>
      </c>
      <c r="J91" s="169">
        <f t="shared" si="40"/>
        <v>1766420</v>
      </c>
      <c r="K91" s="169">
        <v>0</v>
      </c>
      <c r="L91" s="169">
        <v>0</v>
      </c>
      <c r="M91" s="169">
        <f t="shared" si="48"/>
        <v>106693580</v>
      </c>
      <c r="N91" s="169">
        <v>0</v>
      </c>
      <c r="O91" s="169">
        <v>108460000</v>
      </c>
      <c r="P91" s="169">
        <f t="shared" si="49"/>
        <v>1766420</v>
      </c>
      <c r="Q91" s="169">
        <f t="shared" si="50"/>
        <v>0</v>
      </c>
      <c r="R91" s="169">
        <f t="shared" si="41"/>
        <v>0</v>
      </c>
      <c r="T91" s="290">
        <v>10202050103</v>
      </c>
      <c r="U91" s="328" t="s">
        <v>126</v>
      </c>
      <c r="V91" s="329">
        <v>108460000</v>
      </c>
      <c r="W91" s="329">
        <v>0</v>
      </c>
      <c r="X91" s="329">
        <v>0</v>
      </c>
      <c r="Y91" s="329">
        <v>0</v>
      </c>
      <c r="Z91" s="329">
        <f t="shared" si="44"/>
        <v>108460000</v>
      </c>
      <c r="AA91" s="329">
        <v>0</v>
      </c>
      <c r="AB91" s="329">
        <v>108460000</v>
      </c>
      <c r="AC91" s="329">
        <v>0</v>
      </c>
      <c r="AD91" s="329">
        <v>0</v>
      </c>
      <c r="AE91" s="329">
        <v>106693580</v>
      </c>
      <c r="AF91" s="329">
        <v>1766420</v>
      </c>
      <c r="AG91" s="329">
        <v>0</v>
      </c>
      <c r="AH91" s="329">
        <v>0</v>
      </c>
      <c r="AI91" s="329">
        <v>0</v>
      </c>
      <c r="AJ91" s="335">
        <f t="shared" si="45"/>
        <v>0</v>
      </c>
    </row>
    <row r="92" spans="1:36" s="4" customFormat="1" x14ac:dyDescent="0.25">
      <c r="A92" s="14" t="s">
        <v>127</v>
      </c>
      <c r="B92" s="9" t="s">
        <v>59</v>
      </c>
      <c r="C92" s="10">
        <f>+C93</f>
        <v>642472849.07579994</v>
      </c>
      <c r="D92" s="10">
        <f t="shared" ref="D92:R93" si="57">+D93</f>
        <v>0</v>
      </c>
      <c r="E92" s="10">
        <f t="shared" si="57"/>
        <v>0</v>
      </c>
      <c r="F92" s="10">
        <f t="shared" si="57"/>
        <v>0</v>
      </c>
      <c r="G92" s="10">
        <f t="shared" si="43"/>
        <v>642472849.07579994</v>
      </c>
      <c r="H92" s="10">
        <f t="shared" si="57"/>
        <v>0</v>
      </c>
      <c r="I92" s="10">
        <f t="shared" si="57"/>
        <v>150000000</v>
      </c>
      <c r="J92" s="10">
        <f t="shared" si="40"/>
        <v>492472849.07579994</v>
      </c>
      <c r="K92" s="10">
        <f t="shared" si="57"/>
        <v>150000000</v>
      </c>
      <c r="L92" s="10">
        <f t="shared" si="57"/>
        <v>150000000</v>
      </c>
      <c r="M92" s="10">
        <f t="shared" si="48"/>
        <v>0</v>
      </c>
      <c r="N92" s="10">
        <f t="shared" si="57"/>
        <v>0</v>
      </c>
      <c r="O92" s="10">
        <f t="shared" si="57"/>
        <v>150000000</v>
      </c>
      <c r="P92" s="10">
        <f t="shared" si="49"/>
        <v>0</v>
      </c>
      <c r="Q92" s="10">
        <f t="shared" si="50"/>
        <v>492472849.07579994</v>
      </c>
      <c r="R92" s="10">
        <f t="shared" si="41"/>
        <v>150000000</v>
      </c>
      <c r="T92" s="290">
        <v>1020206</v>
      </c>
      <c r="U92" s="328" t="s">
        <v>59</v>
      </c>
      <c r="V92" s="329">
        <v>642472849.07579994</v>
      </c>
      <c r="W92" s="329">
        <v>0</v>
      </c>
      <c r="X92" s="329">
        <v>0</v>
      </c>
      <c r="Y92" s="329">
        <v>0</v>
      </c>
      <c r="Z92" s="329">
        <f t="shared" si="44"/>
        <v>642472849.07579994</v>
      </c>
      <c r="AA92" s="329">
        <v>0</v>
      </c>
      <c r="AB92" s="329">
        <v>150000000</v>
      </c>
      <c r="AC92" s="329">
        <v>492472849.07579994</v>
      </c>
      <c r="AD92" s="329">
        <v>0</v>
      </c>
      <c r="AE92" s="329">
        <v>150000000</v>
      </c>
      <c r="AF92" s="329">
        <v>0</v>
      </c>
      <c r="AG92" s="329">
        <v>0</v>
      </c>
      <c r="AH92" s="329">
        <v>150000000</v>
      </c>
      <c r="AI92" s="329">
        <v>150000000</v>
      </c>
      <c r="AJ92" s="335">
        <f t="shared" si="45"/>
        <v>0</v>
      </c>
    </row>
    <row r="93" spans="1:36" s="4" customFormat="1" x14ac:dyDescent="0.25">
      <c r="A93" s="14" t="s">
        <v>128</v>
      </c>
      <c r="B93" s="9" t="s">
        <v>59</v>
      </c>
      <c r="C93" s="10">
        <f>+C94</f>
        <v>642472849.07579994</v>
      </c>
      <c r="D93" s="10">
        <f t="shared" si="57"/>
        <v>0</v>
      </c>
      <c r="E93" s="10">
        <f t="shared" si="57"/>
        <v>0</v>
      </c>
      <c r="F93" s="10">
        <f t="shared" si="57"/>
        <v>0</v>
      </c>
      <c r="G93" s="10">
        <f t="shared" si="43"/>
        <v>642472849.07579994</v>
      </c>
      <c r="H93" s="10">
        <f t="shared" si="57"/>
        <v>0</v>
      </c>
      <c r="I93" s="10">
        <f t="shared" si="57"/>
        <v>150000000</v>
      </c>
      <c r="J93" s="10">
        <f t="shared" si="40"/>
        <v>492472849.07579994</v>
      </c>
      <c r="K93" s="10">
        <f t="shared" si="57"/>
        <v>150000000</v>
      </c>
      <c r="L93" s="10">
        <f t="shared" si="57"/>
        <v>150000000</v>
      </c>
      <c r="M93" s="10">
        <f t="shared" si="48"/>
        <v>0</v>
      </c>
      <c r="N93" s="10">
        <f t="shared" si="57"/>
        <v>0</v>
      </c>
      <c r="O93" s="10">
        <f t="shared" si="57"/>
        <v>150000000</v>
      </c>
      <c r="P93" s="10">
        <f t="shared" si="49"/>
        <v>0</v>
      </c>
      <c r="Q93" s="10">
        <f t="shared" si="50"/>
        <v>492472849.07579994</v>
      </c>
      <c r="R93" s="10">
        <f t="shared" si="41"/>
        <v>150000000</v>
      </c>
      <c r="T93" s="290">
        <v>102020601</v>
      </c>
      <c r="U93" s="328" t="s">
        <v>59</v>
      </c>
      <c r="V93" s="329">
        <v>642472849.07579994</v>
      </c>
      <c r="W93" s="329">
        <v>0</v>
      </c>
      <c r="X93" s="329">
        <v>0</v>
      </c>
      <c r="Y93" s="329">
        <v>0</v>
      </c>
      <c r="Z93" s="329">
        <f t="shared" si="44"/>
        <v>642472849.07579994</v>
      </c>
      <c r="AA93" s="329">
        <v>0</v>
      </c>
      <c r="AB93" s="329">
        <v>150000000</v>
      </c>
      <c r="AC93" s="329">
        <v>492472849.07579994</v>
      </c>
      <c r="AD93" s="329">
        <v>0</v>
      </c>
      <c r="AE93" s="329">
        <v>150000000</v>
      </c>
      <c r="AF93" s="329">
        <v>0</v>
      </c>
      <c r="AG93" s="329">
        <v>0</v>
      </c>
      <c r="AH93" s="329">
        <v>150000000</v>
      </c>
      <c r="AI93" s="329">
        <v>150000000</v>
      </c>
      <c r="AJ93" s="335">
        <f t="shared" si="45"/>
        <v>0</v>
      </c>
    </row>
    <row r="94" spans="1:36" x14ac:dyDescent="0.25">
      <c r="A94" s="13" t="s">
        <v>129</v>
      </c>
      <c r="B94" s="1" t="s">
        <v>83</v>
      </c>
      <c r="C94" s="169">
        <v>642472849.07579994</v>
      </c>
      <c r="D94" s="169">
        <v>0</v>
      </c>
      <c r="E94" s="169">
        <v>0</v>
      </c>
      <c r="F94" s="169">
        <v>0</v>
      </c>
      <c r="G94" s="169">
        <f t="shared" si="43"/>
        <v>642472849.07579994</v>
      </c>
      <c r="H94" s="169">
        <v>0</v>
      </c>
      <c r="I94" s="169">
        <v>150000000</v>
      </c>
      <c r="J94" s="169">
        <f t="shared" si="40"/>
        <v>492472849.07579994</v>
      </c>
      <c r="K94" s="169">
        <v>150000000</v>
      </c>
      <c r="L94" s="169">
        <v>150000000</v>
      </c>
      <c r="M94" s="169">
        <f t="shared" si="48"/>
        <v>0</v>
      </c>
      <c r="N94" s="169">
        <v>0</v>
      </c>
      <c r="O94" s="169">
        <v>150000000</v>
      </c>
      <c r="P94" s="169">
        <f t="shared" si="49"/>
        <v>0</v>
      </c>
      <c r="Q94" s="169">
        <f t="shared" si="50"/>
        <v>492472849.07579994</v>
      </c>
      <c r="R94" s="169">
        <f t="shared" si="41"/>
        <v>150000000</v>
      </c>
      <c r="T94" s="290">
        <v>10202060101</v>
      </c>
      <c r="U94" s="328" t="s">
        <v>83</v>
      </c>
      <c r="V94" s="329">
        <v>642472849.07579994</v>
      </c>
      <c r="W94" s="329">
        <v>0</v>
      </c>
      <c r="X94" s="329">
        <v>0</v>
      </c>
      <c r="Y94" s="329">
        <v>0</v>
      </c>
      <c r="Z94" s="329">
        <f t="shared" si="44"/>
        <v>642472849.07579994</v>
      </c>
      <c r="AA94" s="329">
        <v>0</v>
      </c>
      <c r="AB94" s="329">
        <v>150000000</v>
      </c>
      <c r="AC94" s="329">
        <v>492472849.07579994</v>
      </c>
      <c r="AD94" s="329">
        <v>0</v>
      </c>
      <c r="AE94" s="329">
        <v>150000000</v>
      </c>
      <c r="AF94" s="329">
        <v>0</v>
      </c>
      <c r="AG94" s="329">
        <v>0</v>
      </c>
      <c r="AH94" s="329">
        <v>150000000</v>
      </c>
      <c r="AI94" s="329">
        <v>150000000</v>
      </c>
      <c r="AJ94" s="335">
        <f t="shared" si="45"/>
        <v>0</v>
      </c>
    </row>
    <row r="95" spans="1:36" s="4" customFormat="1" x14ac:dyDescent="0.25">
      <c r="A95" s="11" t="s">
        <v>130</v>
      </c>
      <c r="B95" s="5" t="s">
        <v>62</v>
      </c>
      <c r="C95" s="6">
        <f>+C96</f>
        <v>705475065</v>
      </c>
      <c r="D95" s="6">
        <f t="shared" ref="D95:R95" si="58">+D96</f>
        <v>0</v>
      </c>
      <c r="E95" s="6">
        <f t="shared" si="58"/>
        <v>0</v>
      </c>
      <c r="F95" s="6">
        <f t="shared" si="58"/>
        <v>0</v>
      </c>
      <c r="G95" s="6">
        <f t="shared" si="43"/>
        <v>705475065</v>
      </c>
      <c r="H95" s="6">
        <f t="shared" si="58"/>
        <v>0</v>
      </c>
      <c r="I95" s="6">
        <f t="shared" si="58"/>
        <v>705475065</v>
      </c>
      <c r="J95" s="6">
        <f t="shared" si="40"/>
        <v>0</v>
      </c>
      <c r="K95" s="6">
        <f t="shared" si="58"/>
        <v>0</v>
      </c>
      <c r="L95" s="6">
        <f t="shared" si="58"/>
        <v>0</v>
      </c>
      <c r="M95" s="6">
        <f t="shared" si="48"/>
        <v>705475065</v>
      </c>
      <c r="N95" s="6">
        <f t="shared" si="58"/>
        <v>0</v>
      </c>
      <c r="O95" s="6">
        <f t="shared" si="58"/>
        <v>705475065</v>
      </c>
      <c r="P95" s="6">
        <f t="shared" si="49"/>
        <v>0</v>
      </c>
      <c r="Q95" s="6">
        <f t="shared" si="50"/>
        <v>0</v>
      </c>
      <c r="R95" s="6">
        <f t="shared" si="41"/>
        <v>0</v>
      </c>
      <c r="T95" s="290">
        <v>10203</v>
      </c>
      <c r="U95" s="328" t="s">
        <v>62</v>
      </c>
      <c r="V95" s="329">
        <v>705475065</v>
      </c>
      <c r="W95" s="329">
        <v>0</v>
      </c>
      <c r="X95" s="329">
        <v>0</v>
      </c>
      <c r="Y95" s="329">
        <v>0</v>
      </c>
      <c r="Z95" s="329">
        <f t="shared" si="44"/>
        <v>705475065</v>
      </c>
      <c r="AA95" s="329">
        <v>0</v>
      </c>
      <c r="AB95" s="329">
        <v>705475065</v>
      </c>
      <c r="AC95" s="329">
        <v>0</v>
      </c>
      <c r="AD95" s="329">
        <v>0</v>
      </c>
      <c r="AE95" s="329">
        <v>705475065</v>
      </c>
      <c r="AF95" s="329">
        <v>0</v>
      </c>
      <c r="AG95" s="329">
        <v>0</v>
      </c>
      <c r="AH95" s="329">
        <v>0</v>
      </c>
      <c r="AI95" s="329">
        <v>0</v>
      </c>
      <c r="AJ95" s="335">
        <f t="shared" si="45"/>
        <v>0</v>
      </c>
    </row>
    <row r="96" spans="1:36" s="4" customFormat="1" x14ac:dyDescent="0.25">
      <c r="A96" s="14" t="s">
        <v>131</v>
      </c>
      <c r="B96" s="9" t="s">
        <v>64</v>
      </c>
      <c r="C96" s="10">
        <f>+C97+C98+C99</f>
        <v>705475065</v>
      </c>
      <c r="D96" s="10">
        <f t="shared" ref="D96:R96" si="59">+D97+D98+D99</f>
        <v>0</v>
      </c>
      <c r="E96" s="10">
        <f t="shared" si="59"/>
        <v>0</v>
      </c>
      <c r="F96" s="10">
        <f t="shared" si="59"/>
        <v>0</v>
      </c>
      <c r="G96" s="10">
        <f t="shared" si="43"/>
        <v>705475065</v>
      </c>
      <c r="H96" s="10">
        <f t="shared" si="59"/>
        <v>0</v>
      </c>
      <c r="I96" s="10">
        <f t="shared" si="59"/>
        <v>705475065</v>
      </c>
      <c r="J96" s="10">
        <f t="shared" si="40"/>
        <v>0</v>
      </c>
      <c r="K96" s="10">
        <f t="shared" si="59"/>
        <v>0</v>
      </c>
      <c r="L96" s="10">
        <f t="shared" si="59"/>
        <v>0</v>
      </c>
      <c r="M96" s="10">
        <f t="shared" si="48"/>
        <v>705475065</v>
      </c>
      <c r="N96" s="10">
        <f t="shared" si="59"/>
        <v>0</v>
      </c>
      <c r="O96" s="10">
        <f t="shared" si="59"/>
        <v>705475065</v>
      </c>
      <c r="P96" s="10">
        <f t="shared" si="49"/>
        <v>0</v>
      </c>
      <c r="Q96" s="10">
        <f t="shared" si="50"/>
        <v>0</v>
      </c>
      <c r="R96" s="10">
        <f t="shared" si="41"/>
        <v>0</v>
      </c>
      <c r="T96" s="290">
        <v>1020301</v>
      </c>
      <c r="U96" s="328" t="s">
        <v>64</v>
      </c>
      <c r="V96" s="329">
        <v>705475065</v>
      </c>
      <c r="W96" s="329">
        <v>0</v>
      </c>
      <c r="X96" s="329">
        <v>0</v>
      </c>
      <c r="Y96" s="329">
        <v>0</v>
      </c>
      <c r="Z96" s="329">
        <f t="shared" si="44"/>
        <v>705475065</v>
      </c>
      <c r="AA96" s="329">
        <v>0</v>
      </c>
      <c r="AB96" s="329">
        <v>705475065</v>
      </c>
      <c r="AC96" s="329">
        <v>0</v>
      </c>
      <c r="AD96" s="329">
        <v>0</v>
      </c>
      <c r="AE96" s="329">
        <v>705475065</v>
      </c>
      <c r="AF96" s="329">
        <v>0</v>
      </c>
      <c r="AG96" s="329">
        <v>0</v>
      </c>
      <c r="AH96" s="329">
        <v>0</v>
      </c>
      <c r="AI96" s="329">
        <v>0</v>
      </c>
      <c r="AJ96" s="335">
        <f t="shared" si="45"/>
        <v>0</v>
      </c>
    </row>
    <row r="97" spans="1:36" x14ac:dyDescent="0.25">
      <c r="A97" s="13" t="s">
        <v>132</v>
      </c>
      <c r="B97" s="1" t="s">
        <v>133</v>
      </c>
      <c r="C97" s="169">
        <v>169150595</v>
      </c>
      <c r="D97" s="169">
        <v>0</v>
      </c>
      <c r="E97" s="169">
        <v>0</v>
      </c>
      <c r="F97" s="169">
        <v>0</v>
      </c>
      <c r="G97" s="169">
        <f t="shared" si="43"/>
        <v>169150595</v>
      </c>
      <c r="H97" s="169">
        <v>0</v>
      </c>
      <c r="I97" s="169">
        <v>169150595</v>
      </c>
      <c r="J97" s="169">
        <f t="shared" si="40"/>
        <v>0</v>
      </c>
      <c r="K97" s="169">
        <v>0</v>
      </c>
      <c r="L97" s="169">
        <v>0</v>
      </c>
      <c r="M97" s="169">
        <f t="shared" si="48"/>
        <v>169150595</v>
      </c>
      <c r="N97" s="169">
        <v>0</v>
      </c>
      <c r="O97" s="169">
        <v>169150595</v>
      </c>
      <c r="P97" s="169">
        <f t="shared" si="49"/>
        <v>0</v>
      </c>
      <c r="Q97" s="169">
        <f t="shared" si="50"/>
        <v>0</v>
      </c>
      <c r="R97" s="169">
        <f t="shared" si="41"/>
        <v>0</v>
      </c>
      <c r="T97" s="290">
        <v>102030102</v>
      </c>
      <c r="U97" s="328" t="s">
        <v>133</v>
      </c>
      <c r="V97" s="329">
        <v>169150595</v>
      </c>
      <c r="W97" s="329">
        <v>0</v>
      </c>
      <c r="X97" s="329">
        <v>0</v>
      </c>
      <c r="Y97" s="329">
        <v>0</v>
      </c>
      <c r="Z97" s="329">
        <f t="shared" si="44"/>
        <v>169150595</v>
      </c>
      <c r="AA97" s="329">
        <v>0</v>
      </c>
      <c r="AB97" s="329">
        <v>169150595</v>
      </c>
      <c r="AC97" s="329">
        <v>0</v>
      </c>
      <c r="AD97" s="329">
        <v>0</v>
      </c>
      <c r="AE97" s="329">
        <v>169150595</v>
      </c>
      <c r="AF97" s="329">
        <v>0</v>
      </c>
      <c r="AG97" s="329">
        <v>0</v>
      </c>
      <c r="AH97" s="329">
        <v>0</v>
      </c>
      <c r="AI97" s="329">
        <v>0</v>
      </c>
      <c r="AJ97" s="335">
        <f t="shared" si="45"/>
        <v>0</v>
      </c>
    </row>
    <row r="98" spans="1:36" x14ac:dyDescent="0.25">
      <c r="A98" s="13" t="s">
        <v>134</v>
      </c>
      <c r="B98" s="1" t="s">
        <v>68</v>
      </c>
      <c r="C98" s="169">
        <v>19444474</v>
      </c>
      <c r="D98" s="169">
        <v>0</v>
      </c>
      <c r="E98" s="169">
        <v>0</v>
      </c>
      <c r="F98" s="169">
        <v>0</v>
      </c>
      <c r="G98" s="169">
        <f t="shared" si="43"/>
        <v>19444474</v>
      </c>
      <c r="H98" s="169">
        <v>0</v>
      </c>
      <c r="I98" s="169">
        <v>19444474</v>
      </c>
      <c r="J98" s="169">
        <f t="shared" si="40"/>
        <v>0</v>
      </c>
      <c r="K98" s="169">
        <v>0</v>
      </c>
      <c r="L98" s="169">
        <v>0</v>
      </c>
      <c r="M98" s="169">
        <f t="shared" si="48"/>
        <v>19444474</v>
      </c>
      <c r="N98" s="169">
        <v>0</v>
      </c>
      <c r="O98" s="169">
        <v>19444474</v>
      </c>
      <c r="P98" s="169">
        <f t="shared" si="49"/>
        <v>0</v>
      </c>
      <c r="Q98" s="169">
        <f t="shared" si="50"/>
        <v>0</v>
      </c>
      <c r="R98" s="169">
        <f t="shared" si="41"/>
        <v>0</v>
      </c>
      <c r="T98" s="290">
        <v>102030103</v>
      </c>
      <c r="U98" s="328" t="s">
        <v>68</v>
      </c>
      <c r="V98" s="329">
        <v>19444474</v>
      </c>
      <c r="W98" s="329">
        <v>0</v>
      </c>
      <c r="X98" s="329">
        <v>0</v>
      </c>
      <c r="Y98" s="329">
        <v>0</v>
      </c>
      <c r="Z98" s="329">
        <f t="shared" si="44"/>
        <v>19444474</v>
      </c>
      <c r="AA98" s="329">
        <v>0</v>
      </c>
      <c r="AB98" s="329">
        <v>19444474</v>
      </c>
      <c r="AC98" s="329">
        <v>0</v>
      </c>
      <c r="AD98" s="329">
        <v>0</v>
      </c>
      <c r="AE98" s="329">
        <v>19444474</v>
      </c>
      <c r="AF98" s="329">
        <v>0</v>
      </c>
      <c r="AG98" s="329">
        <v>0</v>
      </c>
      <c r="AH98" s="329">
        <v>0</v>
      </c>
      <c r="AI98" s="329">
        <v>0</v>
      </c>
      <c r="AJ98" s="335">
        <f t="shared" si="45"/>
        <v>0</v>
      </c>
    </row>
    <row r="99" spans="1:36" x14ac:dyDescent="0.25">
      <c r="A99" s="13" t="s">
        <v>135</v>
      </c>
      <c r="B99" s="1" t="s">
        <v>76</v>
      </c>
      <c r="C99" s="169">
        <v>516879996</v>
      </c>
      <c r="D99" s="169">
        <v>0</v>
      </c>
      <c r="E99" s="169">
        <v>0</v>
      </c>
      <c r="F99" s="169">
        <v>0</v>
      </c>
      <c r="G99" s="169">
        <f t="shared" si="43"/>
        <v>516879996</v>
      </c>
      <c r="H99" s="169">
        <v>0</v>
      </c>
      <c r="I99" s="169">
        <v>516879996</v>
      </c>
      <c r="J99" s="169">
        <f t="shared" si="40"/>
        <v>0</v>
      </c>
      <c r="K99" s="169">
        <v>0</v>
      </c>
      <c r="L99" s="169">
        <v>0</v>
      </c>
      <c r="M99" s="169">
        <f t="shared" si="48"/>
        <v>516879996</v>
      </c>
      <c r="N99" s="169">
        <v>0</v>
      </c>
      <c r="O99" s="169">
        <v>516879996</v>
      </c>
      <c r="P99" s="169">
        <f t="shared" si="49"/>
        <v>0</v>
      </c>
      <c r="Q99" s="169">
        <f t="shared" si="50"/>
        <v>0</v>
      </c>
      <c r="R99" s="169">
        <f t="shared" si="41"/>
        <v>0</v>
      </c>
      <c r="T99" s="290">
        <v>102031001</v>
      </c>
      <c r="U99" s="328" t="s">
        <v>76</v>
      </c>
      <c r="V99" s="329">
        <v>516879996</v>
      </c>
      <c r="W99" s="329">
        <v>0</v>
      </c>
      <c r="X99" s="329">
        <v>0</v>
      </c>
      <c r="Y99" s="329">
        <v>0</v>
      </c>
      <c r="Z99" s="329">
        <f t="shared" si="44"/>
        <v>516879996</v>
      </c>
      <c r="AA99" s="329">
        <v>0</v>
      </c>
      <c r="AB99" s="329">
        <v>516879996</v>
      </c>
      <c r="AC99" s="329">
        <v>0</v>
      </c>
      <c r="AD99" s="329">
        <v>0</v>
      </c>
      <c r="AE99" s="329">
        <v>516879996</v>
      </c>
      <c r="AF99" s="329">
        <v>0</v>
      </c>
      <c r="AG99" s="329">
        <v>0</v>
      </c>
      <c r="AH99" s="329">
        <v>0</v>
      </c>
      <c r="AI99" s="329">
        <v>0</v>
      </c>
      <c r="AJ99" s="335">
        <f t="shared" si="45"/>
        <v>0</v>
      </c>
    </row>
    <row r="100" spans="1:36" s="4" customFormat="1" x14ac:dyDescent="0.25">
      <c r="A100" s="11" t="s">
        <v>136</v>
      </c>
      <c r="B100" s="5" t="s">
        <v>137</v>
      </c>
      <c r="C100" s="6">
        <f>+C101+C141</f>
        <v>14721561558.224998</v>
      </c>
      <c r="D100" s="6">
        <f t="shared" ref="D100:R100" si="60">+D101+D141</f>
        <v>692848500.77999997</v>
      </c>
      <c r="E100" s="6">
        <f t="shared" si="60"/>
        <v>388025000</v>
      </c>
      <c r="F100" s="6">
        <f t="shared" si="60"/>
        <v>938633358</v>
      </c>
      <c r="G100" s="6">
        <f t="shared" si="43"/>
        <v>15965018417.004999</v>
      </c>
      <c r="H100" s="6">
        <f t="shared" si="60"/>
        <v>1644513608.6450002</v>
      </c>
      <c r="I100" s="6">
        <f t="shared" si="60"/>
        <v>11188293333.675001</v>
      </c>
      <c r="J100" s="6">
        <f t="shared" si="40"/>
        <v>4776725083.329998</v>
      </c>
      <c r="K100" s="6">
        <f t="shared" si="60"/>
        <v>2274692884.855</v>
      </c>
      <c r="L100" s="6">
        <f t="shared" si="60"/>
        <v>7656626635.1349993</v>
      </c>
      <c r="M100" s="6">
        <f t="shared" si="48"/>
        <v>3531666698.5400019</v>
      </c>
      <c r="N100" s="6">
        <f t="shared" si="60"/>
        <v>612600582.78999996</v>
      </c>
      <c r="O100" s="6">
        <f t="shared" si="60"/>
        <v>12961312121.617001</v>
      </c>
      <c r="P100" s="6">
        <f t="shared" si="49"/>
        <v>1773018787.9419994</v>
      </c>
      <c r="Q100" s="6">
        <f t="shared" si="50"/>
        <v>3003706295.3879986</v>
      </c>
      <c r="R100" s="6">
        <f t="shared" si="41"/>
        <v>7656626635.1349993</v>
      </c>
      <c r="T100" s="290">
        <v>2</v>
      </c>
      <c r="U100" s="328" t="s">
        <v>137</v>
      </c>
      <c r="V100" s="329">
        <v>14721561560.148998</v>
      </c>
      <c r="W100" s="329">
        <v>938633358</v>
      </c>
      <c r="X100" s="329">
        <v>692848500.77999997</v>
      </c>
      <c r="Y100" s="329">
        <v>388025000</v>
      </c>
      <c r="Z100" s="329">
        <f t="shared" si="44"/>
        <v>15965018418.928999</v>
      </c>
      <c r="AA100" s="329">
        <v>574712468.79000092</v>
      </c>
      <c r="AB100" s="329">
        <v>12929424007.617001</v>
      </c>
      <c r="AC100" s="329">
        <v>3035594411.3119984</v>
      </c>
      <c r="AD100" s="329">
        <v>1606625494.6450005</v>
      </c>
      <c r="AE100" s="329">
        <v>11156405219.674994</v>
      </c>
      <c r="AF100" s="329">
        <v>1773018787.9420071</v>
      </c>
      <c r="AG100" s="329">
        <v>5387933750.2799988</v>
      </c>
      <c r="AH100" s="329">
        <v>2236804770.8550014</v>
      </c>
      <c r="AI100" s="329">
        <v>7624738521.1350002</v>
      </c>
      <c r="AJ100" s="335">
        <f t="shared" si="45"/>
        <v>0</v>
      </c>
    </row>
    <row r="101" spans="1:36" s="4" customFormat="1" x14ac:dyDescent="0.25">
      <c r="A101" s="11" t="s">
        <v>138</v>
      </c>
      <c r="B101" s="5" t="s">
        <v>139</v>
      </c>
      <c r="C101" s="6">
        <f>+C102</f>
        <v>961150971</v>
      </c>
      <c r="D101" s="6">
        <f t="shared" ref="D101:R101" si="61">+D102</f>
        <v>5000000</v>
      </c>
      <c r="E101" s="6">
        <f t="shared" si="61"/>
        <v>0</v>
      </c>
      <c r="F101" s="6">
        <f t="shared" si="61"/>
        <v>0</v>
      </c>
      <c r="G101" s="6">
        <f t="shared" si="43"/>
        <v>966150971</v>
      </c>
      <c r="H101" s="6">
        <f t="shared" si="61"/>
        <v>25852737</v>
      </c>
      <c r="I101" s="6">
        <f t="shared" si="61"/>
        <v>161916869.25999999</v>
      </c>
      <c r="J101" s="6">
        <f t="shared" si="40"/>
        <v>804234101.74000001</v>
      </c>
      <c r="K101" s="6">
        <f t="shared" si="61"/>
        <v>4473672.84</v>
      </c>
      <c r="L101" s="6">
        <f t="shared" si="61"/>
        <v>122332801.63000001</v>
      </c>
      <c r="M101" s="6">
        <f t="shared" si="48"/>
        <v>39584067.62999998</v>
      </c>
      <c r="N101" s="6">
        <f t="shared" si="61"/>
        <v>20729787</v>
      </c>
      <c r="O101" s="6">
        <f t="shared" si="61"/>
        <v>231605534.13999999</v>
      </c>
      <c r="P101" s="6">
        <f t="shared" si="49"/>
        <v>69688664.879999995</v>
      </c>
      <c r="Q101" s="6">
        <f t="shared" si="50"/>
        <v>734545436.86000001</v>
      </c>
      <c r="R101" s="6">
        <f t="shared" si="41"/>
        <v>122332801.63000001</v>
      </c>
      <c r="T101" s="290">
        <v>201</v>
      </c>
      <c r="U101" s="328" t="s">
        <v>139</v>
      </c>
      <c r="V101" s="329">
        <v>961150971</v>
      </c>
      <c r="W101" s="329">
        <v>0</v>
      </c>
      <c r="X101" s="329">
        <v>5000000</v>
      </c>
      <c r="Y101" s="329">
        <v>0</v>
      </c>
      <c r="Z101" s="329">
        <f t="shared" si="44"/>
        <v>966150971</v>
      </c>
      <c r="AA101" s="329">
        <v>20729787</v>
      </c>
      <c r="AB101" s="329">
        <v>231605534.13999999</v>
      </c>
      <c r="AC101" s="329">
        <v>734545436.86000001</v>
      </c>
      <c r="AD101" s="329">
        <v>25852737</v>
      </c>
      <c r="AE101" s="329">
        <v>161916869.25999999</v>
      </c>
      <c r="AF101" s="329">
        <v>69688664.879999995</v>
      </c>
      <c r="AG101" s="329">
        <v>117859128.78999999</v>
      </c>
      <c r="AH101" s="329">
        <v>4473672.8400000036</v>
      </c>
      <c r="AI101" s="329">
        <v>122332801.63</v>
      </c>
      <c r="AJ101" s="335">
        <f t="shared" si="45"/>
        <v>0</v>
      </c>
    </row>
    <row r="102" spans="1:36" s="4" customFormat="1" x14ac:dyDescent="0.25">
      <c r="A102" s="11" t="s">
        <v>140</v>
      </c>
      <c r="B102" s="5" t="s">
        <v>141</v>
      </c>
      <c r="C102" s="6">
        <f>+C103+C108+C134</f>
        <v>961150971</v>
      </c>
      <c r="D102" s="6">
        <f t="shared" ref="D102:R102" si="62">+D103+D108+D134</f>
        <v>5000000</v>
      </c>
      <c r="E102" s="6">
        <f t="shared" si="62"/>
        <v>0</v>
      </c>
      <c r="F102" s="6">
        <f t="shared" si="62"/>
        <v>0</v>
      </c>
      <c r="G102" s="6">
        <f t="shared" si="43"/>
        <v>966150971</v>
      </c>
      <c r="H102" s="6">
        <f t="shared" si="62"/>
        <v>25852737</v>
      </c>
      <c r="I102" s="6">
        <f t="shared" si="62"/>
        <v>161916869.25999999</v>
      </c>
      <c r="J102" s="6">
        <f t="shared" si="40"/>
        <v>804234101.74000001</v>
      </c>
      <c r="K102" s="6">
        <f t="shared" si="62"/>
        <v>4473672.84</v>
      </c>
      <c r="L102" s="6">
        <f t="shared" si="62"/>
        <v>122332801.63000001</v>
      </c>
      <c r="M102" s="6">
        <f t="shared" si="48"/>
        <v>39584067.62999998</v>
      </c>
      <c r="N102" s="6">
        <f t="shared" si="62"/>
        <v>20729787</v>
      </c>
      <c r="O102" s="6">
        <f t="shared" si="62"/>
        <v>231605534.13999999</v>
      </c>
      <c r="P102" s="6">
        <f t="shared" si="49"/>
        <v>69688664.879999995</v>
      </c>
      <c r="Q102" s="6">
        <f t="shared" si="50"/>
        <v>734545436.86000001</v>
      </c>
      <c r="R102" s="6">
        <f t="shared" si="41"/>
        <v>122332801.63000001</v>
      </c>
      <c r="T102" s="290">
        <v>20101</v>
      </c>
      <c r="U102" s="328" t="s">
        <v>141</v>
      </c>
      <c r="V102" s="329">
        <v>961150971</v>
      </c>
      <c r="W102" s="329">
        <v>0</v>
      </c>
      <c r="X102" s="329">
        <v>5000000</v>
      </c>
      <c r="Y102" s="329">
        <v>0</v>
      </c>
      <c r="Z102" s="329">
        <f t="shared" si="44"/>
        <v>966150971</v>
      </c>
      <c r="AA102" s="329">
        <v>20729787</v>
      </c>
      <c r="AB102" s="329">
        <v>231605534.13999999</v>
      </c>
      <c r="AC102" s="329">
        <v>734545436.86000001</v>
      </c>
      <c r="AD102" s="329">
        <v>25852737</v>
      </c>
      <c r="AE102" s="329">
        <v>161916869.25999999</v>
      </c>
      <c r="AF102" s="329">
        <v>69688664.879999995</v>
      </c>
      <c r="AG102" s="329">
        <v>117859128.78999999</v>
      </c>
      <c r="AH102" s="329">
        <v>4473672.8400000036</v>
      </c>
      <c r="AI102" s="329">
        <v>122332801.63</v>
      </c>
      <c r="AJ102" s="335">
        <f t="shared" si="45"/>
        <v>0</v>
      </c>
    </row>
    <row r="103" spans="1:36" s="4" customFormat="1" x14ac:dyDescent="0.25">
      <c r="A103" s="14" t="s">
        <v>142</v>
      </c>
      <c r="B103" s="9" t="s">
        <v>143</v>
      </c>
      <c r="C103" s="10">
        <f>+C104</f>
        <v>67009700</v>
      </c>
      <c r="D103" s="10">
        <f t="shared" ref="D103:R104" si="63">+D104</f>
        <v>0</v>
      </c>
      <c r="E103" s="10">
        <f t="shared" si="63"/>
        <v>0</v>
      </c>
      <c r="F103" s="10">
        <f t="shared" si="63"/>
        <v>0</v>
      </c>
      <c r="G103" s="10">
        <f t="shared" si="43"/>
        <v>67009700</v>
      </c>
      <c r="H103" s="10">
        <f t="shared" si="63"/>
        <v>0</v>
      </c>
      <c r="I103" s="10">
        <f t="shared" si="63"/>
        <v>0</v>
      </c>
      <c r="J103" s="10">
        <f t="shared" si="40"/>
        <v>67009700</v>
      </c>
      <c r="K103" s="10">
        <f t="shared" si="63"/>
        <v>0</v>
      </c>
      <c r="L103" s="10">
        <f t="shared" si="63"/>
        <v>0</v>
      </c>
      <c r="M103" s="10">
        <f t="shared" si="48"/>
        <v>0</v>
      </c>
      <c r="N103" s="10">
        <f t="shared" si="63"/>
        <v>0</v>
      </c>
      <c r="O103" s="10">
        <f t="shared" si="63"/>
        <v>7199995</v>
      </c>
      <c r="P103" s="10">
        <f t="shared" si="49"/>
        <v>7199995</v>
      </c>
      <c r="Q103" s="10">
        <f t="shared" si="50"/>
        <v>59809705</v>
      </c>
      <c r="R103" s="10">
        <f t="shared" si="41"/>
        <v>0</v>
      </c>
      <c r="T103" s="290">
        <v>2010103</v>
      </c>
      <c r="U103" s="328" t="s">
        <v>143</v>
      </c>
      <c r="V103" s="329">
        <v>67009700</v>
      </c>
      <c r="W103" s="329">
        <v>0</v>
      </c>
      <c r="X103" s="329">
        <v>0</v>
      </c>
      <c r="Y103" s="329">
        <v>0</v>
      </c>
      <c r="Z103" s="329">
        <f t="shared" si="44"/>
        <v>67009700</v>
      </c>
      <c r="AA103" s="329">
        <v>0</v>
      </c>
      <c r="AB103" s="329">
        <v>7199995</v>
      </c>
      <c r="AC103" s="329">
        <v>59809705</v>
      </c>
      <c r="AD103" s="329">
        <v>0</v>
      </c>
      <c r="AE103" s="329">
        <v>0</v>
      </c>
      <c r="AF103" s="329">
        <v>7199995</v>
      </c>
      <c r="AG103" s="329">
        <v>0</v>
      </c>
      <c r="AH103" s="329">
        <v>0</v>
      </c>
      <c r="AI103" s="329">
        <v>0</v>
      </c>
      <c r="AJ103" s="335">
        <f t="shared" si="45"/>
        <v>0</v>
      </c>
    </row>
    <row r="104" spans="1:36" s="4" customFormat="1" x14ac:dyDescent="0.25">
      <c r="A104" s="14" t="s">
        <v>144</v>
      </c>
      <c r="B104" s="9" t="s">
        <v>145</v>
      </c>
      <c r="C104" s="10">
        <f>+C105</f>
        <v>67009700</v>
      </c>
      <c r="D104" s="10">
        <f t="shared" si="63"/>
        <v>0</v>
      </c>
      <c r="E104" s="10">
        <f t="shared" si="63"/>
        <v>0</v>
      </c>
      <c r="F104" s="10">
        <f t="shared" si="63"/>
        <v>0</v>
      </c>
      <c r="G104" s="10">
        <f t="shared" si="43"/>
        <v>67009700</v>
      </c>
      <c r="H104" s="10">
        <f t="shared" si="63"/>
        <v>0</v>
      </c>
      <c r="I104" s="10">
        <f t="shared" si="63"/>
        <v>0</v>
      </c>
      <c r="J104" s="10">
        <f t="shared" si="40"/>
        <v>67009700</v>
      </c>
      <c r="K104" s="10">
        <f t="shared" si="63"/>
        <v>0</v>
      </c>
      <c r="L104" s="10">
        <f t="shared" si="63"/>
        <v>0</v>
      </c>
      <c r="M104" s="10">
        <f t="shared" si="48"/>
        <v>0</v>
      </c>
      <c r="N104" s="10">
        <f t="shared" si="63"/>
        <v>0</v>
      </c>
      <c r="O104" s="10">
        <f t="shared" si="63"/>
        <v>7199995</v>
      </c>
      <c r="P104" s="10">
        <f t="shared" si="49"/>
        <v>7199995</v>
      </c>
      <c r="Q104" s="10">
        <f t="shared" si="50"/>
        <v>59809705</v>
      </c>
      <c r="R104" s="10">
        <f t="shared" si="41"/>
        <v>0</v>
      </c>
      <c r="T104" s="290">
        <v>201010308</v>
      </c>
      <c r="U104" s="328" t="s">
        <v>145</v>
      </c>
      <c r="V104" s="329">
        <v>67009700</v>
      </c>
      <c r="W104" s="329">
        <v>0</v>
      </c>
      <c r="X104" s="329">
        <v>0</v>
      </c>
      <c r="Y104" s="329">
        <v>0</v>
      </c>
      <c r="Z104" s="329">
        <f t="shared" si="44"/>
        <v>67009700</v>
      </c>
      <c r="AA104" s="329">
        <v>0</v>
      </c>
      <c r="AB104" s="329">
        <v>7199995</v>
      </c>
      <c r="AC104" s="329">
        <v>59809705</v>
      </c>
      <c r="AD104" s="329">
        <v>0</v>
      </c>
      <c r="AE104" s="329">
        <v>0</v>
      </c>
      <c r="AF104" s="329">
        <v>7199995</v>
      </c>
      <c r="AG104" s="329">
        <v>0</v>
      </c>
      <c r="AH104" s="329">
        <v>0</v>
      </c>
      <c r="AI104" s="329">
        <v>0</v>
      </c>
      <c r="AJ104" s="335">
        <f t="shared" si="45"/>
        <v>0</v>
      </c>
    </row>
    <row r="105" spans="1:36" s="4" customFormat="1" x14ac:dyDescent="0.25">
      <c r="A105" s="14" t="s">
        <v>146</v>
      </c>
      <c r="B105" s="9" t="s">
        <v>147</v>
      </c>
      <c r="C105" s="10">
        <f t="shared" ref="C105:R105" si="64">+C106+C107</f>
        <v>67009700</v>
      </c>
      <c r="D105" s="10">
        <f t="shared" ref="D105" si="65">+D106+D107</f>
        <v>0</v>
      </c>
      <c r="E105" s="10">
        <f t="shared" ref="E105" si="66">+E106+E107</f>
        <v>0</v>
      </c>
      <c r="F105" s="10">
        <f t="shared" ref="F105" si="67">+F106+F107</f>
        <v>0</v>
      </c>
      <c r="G105" s="10">
        <f t="shared" si="43"/>
        <v>67009700</v>
      </c>
      <c r="H105" s="10">
        <f t="shared" ref="H105" si="68">+H106+H107</f>
        <v>0</v>
      </c>
      <c r="I105" s="10">
        <f t="shared" ref="I105" si="69">+I106+I107</f>
        <v>0</v>
      </c>
      <c r="J105" s="10">
        <f t="shared" si="40"/>
        <v>67009700</v>
      </c>
      <c r="K105" s="10">
        <f t="shared" ref="K105" si="70">+K106+K107</f>
        <v>0</v>
      </c>
      <c r="L105" s="10">
        <f t="shared" ref="L105" si="71">+L106+L107</f>
        <v>0</v>
      </c>
      <c r="M105" s="10">
        <f t="shared" si="48"/>
        <v>0</v>
      </c>
      <c r="N105" s="10">
        <f t="shared" ref="N105" si="72">+N106+N107</f>
        <v>0</v>
      </c>
      <c r="O105" s="10">
        <f t="shared" ref="O105" si="73">+O106+O107</f>
        <v>7199995</v>
      </c>
      <c r="P105" s="10">
        <f t="shared" si="49"/>
        <v>7199995</v>
      </c>
      <c r="Q105" s="10">
        <f t="shared" si="50"/>
        <v>59809705</v>
      </c>
      <c r="R105" s="10">
        <f t="shared" si="41"/>
        <v>0</v>
      </c>
      <c r="T105" s="290">
        <v>20101030801</v>
      </c>
      <c r="U105" s="328" t="s">
        <v>147</v>
      </c>
      <c r="V105" s="329">
        <v>67009700</v>
      </c>
      <c r="W105" s="329">
        <v>0</v>
      </c>
      <c r="X105" s="329">
        <v>0</v>
      </c>
      <c r="Y105" s="329">
        <v>0</v>
      </c>
      <c r="Z105" s="329">
        <f t="shared" si="44"/>
        <v>67009700</v>
      </c>
      <c r="AA105" s="329">
        <v>0</v>
      </c>
      <c r="AB105" s="329">
        <v>7199995</v>
      </c>
      <c r="AC105" s="329">
        <v>59809705</v>
      </c>
      <c r="AD105" s="329">
        <v>0</v>
      </c>
      <c r="AE105" s="329">
        <v>0</v>
      </c>
      <c r="AF105" s="329">
        <v>7199995</v>
      </c>
      <c r="AG105" s="329">
        <v>0</v>
      </c>
      <c r="AH105" s="329">
        <v>0</v>
      </c>
      <c r="AI105" s="329">
        <v>0</v>
      </c>
      <c r="AJ105" s="335">
        <f t="shared" si="45"/>
        <v>0</v>
      </c>
    </row>
    <row r="106" spans="1:36" ht="26.25" customHeight="1" x14ac:dyDescent="0.25">
      <c r="A106" s="13" t="s">
        <v>148</v>
      </c>
      <c r="B106" s="1" t="s">
        <v>149</v>
      </c>
      <c r="C106" s="169">
        <v>41500000</v>
      </c>
      <c r="D106" s="169">
        <v>0</v>
      </c>
      <c r="E106" s="169">
        <v>0</v>
      </c>
      <c r="F106" s="169">
        <v>0</v>
      </c>
      <c r="G106" s="169">
        <f t="shared" si="43"/>
        <v>41500000</v>
      </c>
      <c r="H106" s="169">
        <v>0</v>
      </c>
      <c r="I106" s="169">
        <v>0</v>
      </c>
      <c r="J106" s="169">
        <f t="shared" si="40"/>
        <v>41500000</v>
      </c>
      <c r="K106" s="169">
        <v>0</v>
      </c>
      <c r="L106" s="169">
        <v>0</v>
      </c>
      <c r="M106" s="169">
        <f t="shared" si="48"/>
        <v>0</v>
      </c>
      <c r="N106" s="169">
        <v>0</v>
      </c>
      <c r="O106" s="169">
        <v>7199995</v>
      </c>
      <c r="P106" s="169">
        <f t="shared" si="49"/>
        <v>7199995</v>
      </c>
      <c r="Q106" s="169">
        <f t="shared" si="50"/>
        <v>34300005</v>
      </c>
      <c r="R106" s="169">
        <f t="shared" si="41"/>
        <v>0</v>
      </c>
      <c r="T106" s="290">
        <v>201010308012</v>
      </c>
      <c r="U106" s="328" t="s">
        <v>149</v>
      </c>
      <c r="V106" s="329">
        <v>41500000</v>
      </c>
      <c r="W106" s="329">
        <v>0</v>
      </c>
      <c r="X106" s="329">
        <v>0</v>
      </c>
      <c r="Y106" s="329">
        <v>0</v>
      </c>
      <c r="Z106" s="329">
        <f t="shared" si="44"/>
        <v>41500000</v>
      </c>
      <c r="AA106" s="329">
        <v>0</v>
      </c>
      <c r="AB106" s="329">
        <v>7199995</v>
      </c>
      <c r="AC106" s="329">
        <v>34300005</v>
      </c>
      <c r="AD106" s="329">
        <v>0</v>
      </c>
      <c r="AE106" s="329">
        <v>0</v>
      </c>
      <c r="AF106" s="329">
        <v>7199995</v>
      </c>
      <c r="AG106" s="329">
        <v>0</v>
      </c>
      <c r="AH106" s="329">
        <v>0</v>
      </c>
      <c r="AI106" s="329">
        <v>0</v>
      </c>
      <c r="AJ106" s="335">
        <f t="shared" si="45"/>
        <v>0</v>
      </c>
    </row>
    <row r="107" spans="1:36" ht="26.25" customHeight="1" x14ac:dyDescent="0.25">
      <c r="A107" s="13" t="s">
        <v>150</v>
      </c>
      <c r="B107" s="1" t="s">
        <v>151</v>
      </c>
      <c r="C107" s="169">
        <v>25509700</v>
      </c>
      <c r="D107" s="169">
        <v>0</v>
      </c>
      <c r="E107" s="169">
        <v>0</v>
      </c>
      <c r="F107" s="169">
        <v>0</v>
      </c>
      <c r="G107" s="169">
        <f t="shared" si="43"/>
        <v>25509700</v>
      </c>
      <c r="H107" s="169">
        <v>0</v>
      </c>
      <c r="I107" s="169">
        <v>0</v>
      </c>
      <c r="J107" s="169">
        <f t="shared" si="40"/>
        <v>25509700</v>
      </c>
      <c r="K107" s="169">
        <v>0</v>
      </c>
      <c r="L107" s="169">
        <v>0</v>
      </c>
      <c r="M107" s="169">
        <f t="shared" si="48"/>
        <v>0</v>
      </c>
      <c r="N107" s="169">
        <v>0</v>
      </c>
      <c r="O107" s="169">
        <v>0</v>
      </c>
      <c r="P107" s="169">
        <f t="shared" si="49"/>
        <v>0</v>
      </c>
      <c r="Q107" s="169">
        <f t="shared" si="50"/>
        <v>25509700</v>
      </c>
      <c r="R107" s="169">
        <f t="shared" si="41"/>
        <v>0</v>
      </c>
      <c r="T107" s="290">
        <v>201010308014</v>
      </c>
      <c r="U107" s="328" t="s">
        <v>151</v>
      </c>
      <c r="V107" s="329">
        <v>25509700</v>
      </c>
      <c r="W107" s="329">
        <v>0</v>
      </c>
      <c r="X107" s="329">
        <v>0</v>
      </c>
      <c r="Y107" s="329">
        <v>0</v>
      </c>
      <c r="Z107" s="329">
        <f t="shared" si="44"/>
        <v>25509700</v>
      </c>
      <c r="AA107" s="329">
        <v>0</v>
      </c>
      <c r="AB107" s="329">
        <v>0</v>
      </c>
      <c r="AC107" s="329">
        <v>25509700</v>
      </c>
      <c r="AD107" s="329">
        <v>0</v>
      </c>
      <c r="AE107" s="329">
        <v>0</v>
      </c>
      <c r="AF107" s="329">
        <v>0</v>
      </c>
      <c r="AG107" s="329">
        <v>0</v>
      </c>
      <c r="AH107" s="329">
        <v>0</v>
      </c>
      <c r="AI107" s="329">
        <v>0</v>
      </c>
      <c r="AJ107" s="335">
        <f t="shared" si="45"/>
        <v>0</v>
      </c>
    </row>
    <row r="108" spans="1:36" s="4" customFormat="1" x14ac:dyDescent="0.25">
      <c r="A108" s="14" t="s">
        <v>152</v>
      </c>
      <c r="B108" s="9" t="s">
        <v>153</v>
      </c>
      <c r="C108" s="10">
        <f>+C109+C113+C118+C120+C126+C129+C132</f>
        <v>756234691</v>
      </c>
      <c r="D108" s="10">
        <f t="shared" ref="D108:R108" si="74">+D109+D113+D118+D120+D126+D129+D132</f>
        <v>5000000</v>
      </c>
      <c r="E108" s="10">
        <f t="shared" si="74"/>
        <v>0</v>
      </c>
      <c r="F108" s="10">
        <f t="shared" si="74"/>
        <v>0</v>
      </c>
      <c r="G108" s="10">
        <f t="shared" si="43"/>
        <v>761234691</v>
      </c>
      <c r="H108" s="10">
        <f t="shared" si="74"/>
        <v>20729787</v>
      </c>
      <c r="I108" s="10">
        <f t="shared" si="74"/>
        <v>142736869.25999999</v>
      </c>
      <c r="J108" s="10">
        <f t="shared" si="40"/>
        <v>618497821.74000001</v>
      </c>
      <c r="K108" s="10">
        <f t="shared" si="74"/>
        <v>4473672.84</v>
      </c>
      <c r="L108" s="10">
        <f t="shared" si="74"/>
        <v>108275751.63000001</v>
      </c>
      <c r="M108" s="10">
        <f t="shared" si="48"/>
        <v>34461117.62999998</v>
      </c>
      <c r="N108" s="10">
        <f t="shared" si="74"/>
        <v>20729787</v>
      </c>
      <c r="O108" s="10">
        <f t="shared" si="74"/>
        <v>164405539.13999999</v>
      </c>
      <c r="P108" s="10">
        <f t="shared" si="49"/>
        <v>21668669.879999995</v>
      </c>
      <c r="Q108" s="10">
        <f t="shared" si="50"/>
        <v>596829151.86000001</v>
      </c>
      <c r="R108" s="10">
        <f t="shared" si="41"/>
        <v>108275751.63000001</v>
      </c>
      <c r="T108" s="290">
        <v>2010104</v>
      </c>
      <c r="U108" s="328" t="s">
        <v>153</v>
      </c>
      <c r="V108" s="329">
        <v>756234691</v>
      </c>
      <c r="W108" s="329">
        <v>0</v>
      </c>
      <c r="X108" s="329">
        <v>5000000</v>
      </c>
      <c r="Y108" s="329">
        <v>0</v>
      </c>
      <c r="Z108" s="329">
        <f t="shared" si="44"/>
        <v>761234691</v>
      </c>
      <c r="AA108" s="329">
        <v>20729787</v>
      </c>
      <c r="AB108" s="329">
        <v>164405539.13999999</v>
      </c>
      <c r="AC108" s="329">
        <v>596829151.86000001</v>
      </c>
      <c r="AD108" s="329">
        <v>20729787</v>
      </c>
      <c r="AE108" s="329">
        <v>142736869.25999999</v>
      </c>
      <c r="AF108" s="329">
        <v>21668669.879999995</v>
      </c>
      <c r="AG108" s="329">
        <v>103802078.78999999</v>
      </c>
      <c r="AH108" s="329">
        <v>4473672.8400000036</v>
      </c>
      <c r="AI108" s="329">
        <v>108275751.63</v>
      </c>
      <c r="AJ108" s="335">
        <f t="shared" si="45"/>
        <v>0</v>
      </c>
    </row>
    <row r="109" spans="1:36" s="4" customFormat="1" x14ac:dyDescent="0.25">
      <c r="A109" s="14" t="s">
        <v>154</v>
      </c>
      <c r="B109" s="9" t="s">
        <v>155</v>
      </c>
      <c r="C109" s="10">
        <f>+C110+C111+C112</f>
        <v>63920000</v>
      </c>
      <c r="D109" s="10">
        <f t="shared" ref="D109:R109" si="75">+D110+D111+D112</f>
        <v>5000000</v>
      </c>
      <c r="E109" s="10">
        <f t="shared" si="75"/>
        <v>0</v>
      </c>
      <c r="F109" s="10">
        <f t="shared" si="75"/>
        <v>0</v>
      </c>
      <c r="G109" s="10">
        <f t="shared" si="43"/>
        <v>68920000</v>
      </c>
      <c r="H109" s="10">
        <f t="shared" si="75"/>
        <v>6006900</v>
      </c>
      <c r="I109" s="10">
        <f t="shared" si="75"/>
        <v>9670600</v>
      </c>
      <c r="J109" s="10">
        <f t="shared" si="40"/>
        <v>59249400</v>
      </c>
      <c r="K109" s="10">
        <f t="shared" si="75"/>
        <v>1006900</v>
      </c>
      <c r="L109" s="10">
        <f t="shared" si="75"/>
        <v>3670600</v>
      </c>
      <c r="M109" s="10">
        <f t="shared" si="48"/>
        <v>6000000</v>
      </c>
      <c r="N109" s="10">
        <f t="shared" si="75"/>
        <v>6006900</v>
      </c>
      <c r="O109" s="10">
        <f t="shared" si="75"/>
        <v>9670600</v>
      </c>
      <c r="P109" s="10">
        <f t="shared" si="49"/>
        <v>0</v>
      </c>
      <c r="Q109" s="10">
        <f t="shared" si="50"/>
        <v>59249400</v>
      </c>
      <c r="R109" s="10">
        <f t="shared" si="41"/>
        <v>3670600</v>
      </c>
      <c r="T109" s="290">
        <v>201010403</v>
      </c>
      <c r="U109" s="328" t="s">
        <v>155</v>
      </c>
      <c r="V109" s="329">
        <v>63920000</v>
      </c>
      <c r="W109" s="329">
        <v>0</v>
      </c>
      <c r="X109" s="329">
        <v>5000000</v>
      </c>
      <c r="Y109" s="329">
        <v>0</v>
      </c>
      <c r="Z109" s="329">
        <f t="shared" si="44"/>
        <v>68920000</v>
      </c>
      <c r="AA109" s="329">
        <v>6006900</v>
      </c>
      <c r="AB109" s="329">
        <v>9670600</v>
      </c>
      <c r="AC109" s="329">
        <v>59249400</v>
      </c>
      <c r="AD109" s="329">
        <v>6006900</v>
      </c>
      <c r="AE109" s="329">
        <v>9670600</v>
      </c>
      <c r="AF109" s="329">
        <v>0</v>
      </c>
      <c r="AG109" s="329">
        <v>2663700</v>
      </c>
      <c r="AH109" s="329">
        <v>1006900</v>
      </c>
      <c r="AI109" s="329">
        <v>3670600</v>
      </c>
      <c r="AJ109" s="335">
        <f t="shared" si="45"/>
        <v>0</v>
      </c>
    </row>
    <row r="110" spans="1:36" x14ac:dyDescent="0.25">
      <c r="A110" s="13" t="s">
        <v>156</v>
      </c>
      <c r="B110" s="1" t="s">
        <v>157</v>
      </c>
      <c r="C110" s="169">
        <v>20000000</v>
      </c>
      <c r="D110" s="169">
        <v>0</v>
      </c>
      <c r="E110" s="169">
        <v>0</v>
      </c>
      <c r="F110" s="169">
        <v>0</v>
      </c>
      <c r="G110" s="169">
        <f t="shared" si="43"/>
        <v>20000000</v>
      </c>
      <c r="H110" s="169">
        <v>1006900</v>
      </c>
      <c r="I110" s="169">
        <v>4670600</v>
      </c>
      <c r="J110" s="169">
        <f t="shared" si="40"/>
        <v>15329400</v>
      </c>
      <c r="K110" s="169">
        <v>1006900</v>
      </c>
      <c r="L110" s="169">
        <v>3670600</v>
      </c>
      <c r="M110" s="169">
        <f t="shared" si="48"/>
        <v>1000000</v>
      </c>
      <c r="N110" s="169">
        <v>1006900</v>
      </c>
      <c r="O110" s="169">
        <v>4670600</v>
      </c>
      <c r="P110" s="169">
        <f t="shared" si="49"/>
        <v>0</v>
      </c>
      <c r="Q110" s="169">
        <f t="shared" si="50"/>
        <v>15329400</v>
      </c>
      <c r="R110" s="169">
        <f t="shared" si="41"/>
        <v>3670600</v>
      </c>
      <c r="T110" s="290">
        <v>20101040301</v>
      </c>
      <c r="U110" s="328" t="s">
        <v>157</v>
      </c>
      <c r="V110" s="329">
        <v>20000000</v>
      </c>
      <c r="W110" s="329">
        <v>0</v>
      </c>
      <c r="X110" s="329">
        <v>0</v>
      </c>
      <c r="Y110" s="329">
        <v>0</v>
      </c>
      <c r="Z110" s="329">
        <f t="shared" si="44"/>
        <v>20000000</v>
      </c>
      <c r="AA110" s="329">
        <v>1006900</v>
      </c>
      <c r="AB110" s="329">
        <v>4670600</v>
      </c>
      <c r="AC110" s="329">
        <v>15329400</v>
      </c>
      <c r="AD110" s="329">
        <v>1006900</v>
      </c>
      <c r="AE110" s="329">
        <v>4670600</v>
      </c>
      <c r="AF110" s="329">
        <v>0</v>
      </c>
      <c r="AG110" s="329">
        <v>2663700</v>
      </c>
      <c r="AH110" s="329">
        <v>1006900</v>
      </c>
      <c r="AI110" s="329">
        <v>3670600</v>
      </c>
      <c r="AJ110" s="335">
        <f t="shared" si="45"/>
        <v>0</v>
      </c>
    </row>
    <row r="111" spans="1:36" x14ac:dyDescent="0.25">
      <c r="A111" s="13" t="s">
        <v>158</v>
      </c>
      <c r="B111" s="1" t="s">
        <v>159</v>
      </c>
      <c r="C111" s="169">
        <v>12960000</v>
      </c>
      <c r="D111" s="169">
        <v>0</v>
      </c>
      <c r="E111" s="169">
        <v>0</v>
      </c>
      <c r="F111" s="169">
        <v>0</v>
      </c>
      <c r="G111" s="169">
        <f t="shared" si="43"/>
        <v>12960000</v>
      </c>
      <c r="H111" s="169">
        <v>0</v>
      </c>
      <c r="I111" s="169">
        <v>0</v>
      </c>
      <c r="J111" s="169">
        <f t="shared" si="40"/>
        <v>12960000</v>
      </c>
      <c r="K111" s="169">
        <v>0</v>
      </c>
      <c r="L111" s="169">
        <v>0</v>
      </c>
      <c r="M111" s="169">
        <f t="shared" si="48"/>
        <v>0</v>
      </c>
      <c r="N111" s="169">
        <v>0</v>
      </c>
      <c r="O111" s="169">
        <v>0</v>
      </c>
      <c r="P111" s="169">
        <f t="shared" si="49"/>
        <v>0</v>
      </c>
      <c r="Q111" s="169">
        <f t="shared" si="50"/>
        <v>12960000</v>
      </c>
      <c r="R111" s="169">
        <f t="shared" si="41"/>
        <v>0</v>
      </c>
      <c r="T111" s="290">
        <v>20101040302</v>
      </c>
      <c r="U111" s="328" t="s">
        <v>159</v>
      </c>
      <c r="V111" s="329">
        <v>12960000</v>
      </c>
      <c r="W111" s="329">
        <v>0</v>
      </c>
      <c r="X111" s="329">
        <v>0</v>
      </c>
      <c r="Y111" s="329">
        <v>0</v>
      </c>
      <c r="Z111" s="329">
        <f t="shared" si="44"/>
        <v>12960000</v>
      </c>
      <c r="AA111" s="329">
        <v>0</v>
      </c>
      <c r="AB111" s="329">
        <v>0</v>
      </c>
      <c r="AC111" s="329">
        <v>12960000</v>
      </c>
      <c r="AD111" s="329">
        <v>0</v>
      </c>
      <c r="AE111" s="329">
        <v>0</v>
      </c>
      <c r="AF111" s="329">
        <v>0</v>
      </c>
      <c r="AG111" s="329">
        <v>0</v>
      </c>
      <c r="AH111" s="329">
        <v>0</v>
      </c>
      <c r="AI111" s="329">
        <v>0</v>
      </c>
      <c r="AJ111" s="335">
        <f t="shared" si="45"/>
        <v>0</v>
      </c>
    </row>
    <row r="112" spans="1:36" ht="26.25" customHeight="1" x14ac:dyDescent="0.25">
      <c r="A112" s="13" t="s">
        <v>160</v>
      </c>
      <c r="B112" s="1" t="s">
        <v>161</v>
      </c>
      <c r="C112" s="169">
        <v>30960000</v>
      </c>
      <c r="D112" s="277">
        <v>5000000</v>
      </c>
      <c r="E112" s="169">
        <v>0</v>
      </c>
      <c r="F112" s="169">
        <v>0</v>
      </c>
      <c r="G112" s="169">
        <f t="shared" si="43"/>
        <v>35960000</v>
      </c>
      <c r="H112" s="169">
        <v>5000000</v>
      </c>
      <c r="I112" s="169">
        <v>5000000</v>
      </c>
      <c r="J112" s="169">
        <f t="shared" si="40"/>
        <v>30960000</v>
      </c>
      <c r="K112" s="169">
        <v>0</v>
      </c>
      <c r="L112" s="169">
        <v>0</v>
      </c>
      <c r="M112" s="169">
        <f t="shared" si="48"/>
        <v>5000000</v>
      </c>
      <c r="N112" s="169">
        <v>5000000</v>
      </c>
      <c r="O112" s="169">
        <v>5000000</v>
      </c>
      <c r="P112" s="169">
        <f t="shared" si="49"/>
        <v>0</v>
      </c>
      <c r="Q112" s="169">
        <f t="shared" si="50"/>
        <v>30960000</v>
      </c>
      <c r="R112" s="169">
        <f t="shared" si="41"/>
        <v>0</v>
      </c>
      <c r="T112" s="290">
        <v>20101040309</v>
      </c>
      <c r="U112" s="328" t="s">
        <v>161</v>
      </c>
      <c r="V112" s="329">
        <v>30960000</v>
      </c>
      <c r="W112" s="329">
        <v>0</v>
      </c>
      <c r="X112" s="329">
        <v>5000000</v>
      </c>
      <c r="Y112" s="329">
        <v>0</v>
      </c>
      <c r="Z112" s="329">
        <f t="shared" si="44"/>
        <v>35960000</v>
      </c>
      <c r="AA112" s="329">
        <v>5000000</v>
      </c>
      <c r="AB112" s="329">
        <v>5000000</v>
      </c>
      <c r="AC112" s="329">
        <v>30960000</v>
      </c>
      <c r="AD112" s="329">
        <v>5000000</v>
      </c>
      <c r="AE112" s="329">
        <v>5000000</v>
      </c>
      <c r="AF112" s="329">
        <v>0</v>
      </c>
      <c r="AG112" s="329">
        <v>0</v>
      </c>
      <c r="AH112" s="329">
        <v>0</v>
      </c>
      <c r="AI112" s="329">
        <v>0</v>
      </c>
      <c r="AJ112" s="335">
        <f t="shared" si="45"/>
        <v>0</v>
      </c>
    </row>
    <row r="113" spans="1:36" s="4" customFormat="1" x14ac:dyDescent="0.25">
      <c r="A113" s="14" t="s">
        <v>162</v>
      </c>
      <c r="B113" s="9" t="s">
        <v>163</v>
      </c>
      <c r="C113" s="10">
        <f>+C114+C115+C116+C117</f>
        <v>133000000</v>
      </c>
      <c r="D113" s="10">
        <f t="shared" ref="D113:R113" si="76">+D114+D115+D116+D117</f>
        <v>0</v>
      </c>
      <c r="E113" s="10">
        <f t="shared" si="76"/>
        <v>0</v>
      </c>
      <c r="F113" s="10">
        <f t="shared" si="76"/>
        <v>0</v>
      </c>
      <c r="G113" s="10">
        <f t="shared" si="43"/>
        <v>133000000</v>
      </c>
      <c r="H113" s="10">
        <f t="shared" si="76"/>
        <v>5463787</v>
      </c>
      <c r="I113" s="10">
        <f t="shared" si="76"/>
        <v>44831689.32</v>
      </c>
      <c r="J113" s="10">
        <f t="shared" si="40"/>
        <v>88168310.680000007</v>
      </c>
      <c r="K113" s="10">
        <f t="shared" si="76"/>
        <v>2961272.84</v>
      </c>
      <c r="L113" s="10">
        <f t="shared" si="76"/>
        <v>39614489.810000002</v>
      </c>
      <c r="M113" s="10">
        <f t="shared" si="48"/>
        <v>5217199.5099999979</v>
      </c>
      <c r="N113" s="10">
        <f t="shared" si="76"/>
        <v>5463787</v>
      </c>
      <c r="O113" s="10">
        <f t="shared" si="76"/>
        <v>65831689.32</v>
      </c>
      <c r="P113" s="10">
        <f t="shared" si="49"/>
        <v>21000000</v>
      </c>
      <c r="Q113" s="10">
        <f t="shared" si="50"/>
        <v>67168310.680000007</v>
      </c>
      <c r="R113" s="10">
        <f t="shared" si="41"/>
        <v>39614489.810000002</v>
      </c>
      <c r="T113" s="290">
        <v>201010404</v>
      </c>
      <c r="U113" s="328" t="s">
        <v>163</v>
      </c>
      <c r="V113" s="329">
        <v>133000000</v>
      </c>
      <c r="W113" s="329">
        <v>0</v>
      </c>
      <c r="X113" s="329">
        <v>0</v>
      </c>
      <c r="Y113" s="329">
        <v>0</v>
      </c>
      <c r="Z113" s="329">
        <f t="shared" si="44"/>
        <v>133000000</v>
      </c>
      <c r="AA113" s="329">
        <v>5463787</v>
      </c>
      <c r="AB113" s="329">
        <v>65831689.32</v>
      </c>
      <c r="AC113" s="329">
        <v>67168310.680000007</v>
      </c>
      <c r="AD113" s="329">
        <v>5463787</v>
      </c>
      <c r="AE113" s="329">
        <v>44831689.320000008</v>
      </c>
      <c r="AF113" s="329">
        <v>20999999.999999993</v>
      </c>
      <c r="AG113" s="329">
        <v>36653216.969999999</v>
      </c>
      <c r="AH113" s="329">
        <v>2961272.8400000036</v>
      </c>
      <c r="AI113" s="329">
        <v>39614489.810000002</v>
      </c>
      <c r="AJ113" s="335">
        <f t="shared" si="45"/>
        <v>0</v>
      </c>
    </row>
    <row r="114" spans="1:36" x14ac:dyDescent="0.25">
      <c r="A114" s="13" t="s">
        <v>164</v>
      </c>
      <c r="B114" s="1" t="s">
        <v>165</v>
      </c>
      <c r="C114" s="169">
        <v>71000000</v>
      </c>
      <c r="D114" s="169">
        <v>0</v>
      </c>
      <c r="E114" s="169">
        <v>0</v>
      </c>
      <c r="F114" s="169">
        <v>0</v>
      </c>
      <c r="G114" s="169">
        <f t="shared" si="43"/>
        <v>71000000</v>
      </c>
      <c r="H114" s="169">
        <v>3108600</v>
      </c>
      <c r="I114" s="169">
        <v>25316817.969999999</v>
      </c>
      <c r="J114" s="169">
        <f t="shared" si="40"/>
        <v>45683182.030000001</v>
      </c>
      <c r="K114" s="169">
        <v>1480900</v>
      </c>
      <c r="L114" s="169">
        <v>22284617.969999999</v>
      </c>
      <c r="M114" s="169">
        <f t="shared" si="48"/>
        <v>3032200</v>
      </c>
      <c r="N114" s="169">
        <v>3108600</v>
      </c>
      <c r="O114" s="169">
        <v>46316817.969999999</v>
      </c>
      <c r="P114" s="169">
        <f t="shared" si="49"/>
        <v>21000000</v>
      </c>
      <c r="Q114" s="169">
        <f t="shared" si="50"/>
        <v>24683182.030000001</v>
      </c>
      <c r="R114" s="169">
        <f t="shared" si="41"/>
        <v>22284617.969999999</v>
      </c>
      <c r="T114" s="290">
        <v>20101040402</v>
      </c>
      <c r="U114" s="328" t="s">
        <v>165</v>
      </c>
      <c r="V114" s="329">
        <v>71000000</v>
      </c>
      <c r="W114" s="329">
        <v>0</v>
      </c>
      <c r="X114" s="329">
        <v>0</v>
      </c>
      <c r="Y114" s="329">
        <v>0</v>
      </c>
      <c r="Z114" s="329">
        <f t="shared" si="44"/>
        <v>71000000</v>
      </c>
      <c r="AA114" s="329">
        <v>3108600</v>
      </c>
      <c r="AB114" s="329">
        <v>46316817.969999999</v>
      </c>
      <c r="AC114" s="329">
        <v>24683182.030000001</v>
      </c>
      <c r="AD114" s="329">
        <v>3108600</v>
      </c>
      <c r="AE114" s="329">
        <v>25316817.969999999</v>
      </c>
      <c r="AF114" s="329">
        <v>21000000</v>
      </c>
      <c r="AG114" s="329">
        <v>20803717.969999999</v>
      </c>
      <c r="AH114" s="329">
        <v>1480900</v>
      </c>
      <c r="AI114" s="329">
        <v>22284617.969999999</v>
      </c>
      <c r="AJ114" s="335">
        <f t="shared" si="45"/>
        <v>0</v>
      </c>
    </row>
    <row r="115" spans="1:36" x14ac:dyDescent="0.25">
      <c r="A115" s="13" t="s">
        <v>166</v>
      </c>
      <c r="B115" s="1" t="s">
        <v>167</v>
      </c>
      <c r="C115" s="169">
        <v>12000000</v>
      </c>
      <c r="D115" s="169">
        <v>0</v>
      </c>
      <c r="E115" s="169">
        <v>0</v>
      </c>
      <c r="F115" s="169">
        <v>0</v>
      </c>
      <c r="G115" s="169">
        <f t="shared" si="43"/>
        <v>12000000</v>
      </c>
      <c r="H115" s="169">
        <v>355287</v>
      </c>
      <c r="I115" s="169">
        <v>2188287</v>
      </c>
      <c r="J115" s="169">
        <f t="shared" si="40"/>
        <v>9811713</v>
      </c>
      <c r="K115" s="169">
        <v>355287</v>
      </c>
      <c r="L115" s="169">
        <v>2169287</v>
      </c>
      <c r="M115" s="169">
        <f t="shared" si="48"/>
        <v>19000</v>
      </c>
      <c r="N115" s="169">
        <v>355287</v>
      </c>
      <c r="O115" s="169">
        <v>2188287</v>
      </c>
      <c r="P115" s="169">
        <f t="shared" si="49"/>
        <v>0</v>
      </c>
      <c r="Q115" s="169">
        <f t="shared" si="50"/>
        <v>9811713</v>
      </c>
      <c r="R115" s="169">
        <f t="shared" si="41"/>
        <v>2169287</v>
      </c>
      <c r="T115" s="290">
        <v>20101040403</v>
      </c>
      <c r="U115" s="328" t="s">
        <v>167</v>
      </c>
      <c r="V115" s="329">
        <v>12000000</v>
      </c>
      <c r="W115" s="329">
        <v>0</v>
      </c>
      <c r="X115" s="329">
        <v>0</v>
      </c>
      <c r="Y115" s="329">
        <v>0</v>
      </c>
      <c r="Z115" s="329">
        <f t="shared" si="44"/>
        <v>12000000</v>
      </c>
      <c r="AA115" s="329">
        <v>355287</v>
      </c>
      <c r="AB115" s="329">
        <v>2188287</v>
      </c>
      <c r="AC115" s="329">
        <v>9811713</v>
      </c>
      <c r="AD115" s="329">
        <v>355287</v>
      </c>
      <c r="AE115" s="329">
        <v>2188287</v>
      </c>
      <c r="AF115" s="329">
        <v>0</v>
      </c>
      <c r="AG115" s="329">
        <v>1814000</v>
      </c>
      <c r="AH115" s="329">
        <v>355287</v>
      </c>
      <c r="AI115" s="329">
        <v>2169287</v>
      </c>
      <c r="AJ115" s="335">
        <f t="shared" si="45"/>
        <v>0</v>
      </c>
    </row>
    <row r="116" spans="1:36" x14ac:dyDescent="0.25">
      <c r="A116" s="13" t="s">
        <v>168</v>
      </c>
      <c r="B116" s="1" t="s">
        <v>169</v>
      </c>
      <c r="C116" s="169">
        <v>20000000</v>
      </c>
      <c r="D116" s="169">
        <v>0</v>
      </c>
      <c r="E116" s="169">
        <v>0</v>
      </c>
      <c r="F116" s="169">
        <v>0</v>
      </c>
      <c r="G116" s="169">
        <f t="shared" si="43"/>
        <v>20000000</v>
      </c>
      <c r="H116" s="169">
        <v>226900</v>
      </c>
      <c r="I116" s="169">
        <v>2160300</v>
      </c>
      <c r="J116" s="169">
        <f t="shared" si="40"/>
        <v>17839700</v>
      </c>
      <c r="K116" s="169">
        <v>226900</v>
      </c>
      <c r="L116" s="169">
        <v>2109300</v>
      </c>
      <c r="M116" s="169">
        <f t="shared" si="48"/>
        <v>51000</v>
      </c>
      <c r="N116" s="169">
        <v>226900</v>
      </c>
      <c r="O116" s="169">
        <v>2160300</v>
      </c>
      <c r="P116" s="169">
        <f t="shared" si="49"/>
        <v>0</v>
      </c>
      <c r="Q116" s="169">
        <f t="shared" si="50"/>
        <v>17839700</v>
      </c>
      <c r="R116" s="169">
        <f t="shared" si="41"/>
        <v>2109300</v>
      </c>
      <c r="T116" s="290">
        <v>20101040408</v>
      </c>
      <c r="U116" s="328" t="s">
        <v>169</v>
      </c>
      <c r="V116" s="329">
        <v>20000000</v>
      </c>
      <c r="W116" s="329">
        <v>0</v>
      </c>
      <c r="X116" s="329">
        <v>0</v>
      </c>
      <c r="Y116" s="329">
        <v>0</v>
      </c>
      <c r="Z116" s="329">
        <f t="shared" si="44"/>
        <v>20000000</v>
      </c>
      <c r="AA116" s="329">
        <v>226900</v>
      </c>
      <c r="AB116" s="329">
        <v>2160300</v>
      </c>
      <c r="AC116" s="329">
        <v>17839700</v>
      </c>
      <c r="AD116" s="329">
        <v>226900</v>
      </c>
      <c r="AE116" s="329">
        <v>2160300</v>
      </c>
      <c r="AF116" s="329">
        <v>0</v>
      </c>
      <c r="AG116" s="329">
        <v>1882400</v>
      </c>
      <c r="AH116" s="329">
        <v>226900</v>
      </c>
      <c r="AI116" s="329">
        <v>2109300</v>
      </c>
      <c r="AJ116" s="335">
        <f t="shared" si="45"/>
        <v>0</v>
      </c>
    </row>
    <row r="117" spans="1:36" x14ac:dyDescent="0.25">
      <c r="A117" s="13" t="s">
        <v>170</v>
      </c>
      <c r="B117" s="1" t="s">
        <v>171</v>
      </c>
      <c r="C117" s="169">
        <v>30000000</v>
      </c>
      <c r="D117" s="169">
        <v>0</v>
      </c>
      <c r="E117" s="169">
        <v>0</v>
      </c>
      <c r="F117" s="169">
        <v>0</v>
      </c>
      <c r="G117" s="169">
        <f t="shared" si="43"/>
        <v>30000000</v>
      </c>
      <c r="H117" s="169">
        <v>1773000</v>
      </c>
      <c r="I117" s="169">
        <v>15166284.35</v>
      </c>
      <c r="J117" s="169">
        <f t="shared" si="40"/>
        <v>14833715.65</v>
      </c>
      <c r="K117" s="169">
        <v>898185.83999999985</v>
      </c>
      <c r="L117" s="169">
        <v>13051284.84</v>
      </c>
      <c r="M117" s="169">
        <f t="shared" si="48"/>
        <v>2114999.5099999998</v>
      </c>
      <c r="N117" s="169">
        <v>1773000</v>
      </c>
      <c r="O117" s="169">
        <v>15166284.35</v>
      </c>
      <c r="P117" s="169">
        <f t="shared" si="49"/>
        <v>0</v>
      </c>
      <c r="Q117" s="169">
        <f t="shared" si="50"/>
        <v>14833715.65</v>
      </c>
      <c r="R117" s="169">
        <f t="shared" si="41"/>
        <v>13051284.84</v>
      </c>
      <c r="T117" s="290">
        <v>20101040409</v>
      </c>
      <c r="U117" s="328" t="s">
        <v>171</v>
      </c>
      <c r="V117" s="329">
        <v>30000000</v>
      </c>
      <c r="W117" s="329">
        <v>0</v>
      </c>
      <c r="X117" s="329">
        <v>0</v>
      </c>
      <c r="Y117" s="329">
        <v>0</v>
      </c>
      <c r="Z117" s="329">
        <f t="shared" si="44"/>
        <v>30000000</v>
      </c>
      <c r="AA117" s="329">
        <v>1773000</v>
      </c>
      <c r="AB117" s="329">
        <v>15166284.35</v>
      </c>
      <c r="AC117" s="329">
        <v>14833715.65</v>
      </c>
      <c r="AD117" s="329">
        <v>1773000</v>
      </c>
      <c r="AE117" s="329">
        <v>15166284.35</v>
      </c>
      <c r="AF117" s="329">
        <v>0</v>
      </c>
      <c r="AG117" s="329">
        <v>12153099</v>
      </c>
      <c r="AH117" s="329">
        <v>898185.83999999985</v>
      </c>
      <c r="AI117" s="329">
        <v>13051284.84</v>
      </c>
      <c r="AJ117" s="335">
        <f t="shared" si="45"/>
        <v>0</v>
      </c>
    </row>
    <row r="118" spans="1:36" s="4" customFormat="1" ht="39" customHeight="1" x14ac:dyDescent="0.25">
      <c r="A118" s="14" t="s">
        <v>172</v>
      </c>
      <c r="B118" s="9" t="s">
        <v>173</v>
      </c>
      <c r="C118" s="10">
        <f>+C119</f>
        <v>225000000</v>
      </c>
      <c r="D118" s="10">
        <f t="shared" ref="D118:R118" si="77">+D119</f>
        <v>0</v>
      </c>
      <c r="E118" s="10">
        <f t="shared" si="77"/>
        <v>0</v>
      </c>
      <c r="F118" s="10">
        <f t="shared" si="77"/>
        <v>0</v>
      </c>
      <c r="G118" s="10">
        <f t="shared" si="43"/>
        <v>225000000</v>
      </c>
      <c r="H118" s="10">
        <f t="shared" si="77"/>
        <v>8530780</v>
      </c>
      <c r="I118" s="10">
        <f t="shared" si="77"/>
        <v>36542529.989999995</v>
      </c>
      <c r="J118" s="10">
        <f t="shared" si="40"/>
        <v>188457470.00999999</v>
      </c>
      <c r="K118" s="10">
        <f t="shared" si="77"/>
        <v>0</v>
      </c>
      <c r="L118" s="10">
        <f t="shared" si="77"/>
        <v>14375539.870000001</v>
      </c>
      <c r="M118" s="10">
        <f t="shared" si="48"/>
        <v>22166990.119999994</v>
      </c>
      <c r="N118" s="10">
        <f t="shared" si="77"/>
        <v>8530780</v>
      </c>
      <c r="O118" s="10">
        <f t="shared" si="77"/>
        <v>37210449.869999997</v>
      </c>
      <c r="P118" s="10">
        <f t="shared" si="49"/>
        <v>667919.88000000268</v>
      </c>
      <c r="Q118" s="10">
        <f t="shared" si="50"/>
        <v>187789550.13</v>
      </c>
      <c r="R118" s="10">
        <f t="shared" si="41"/>
        <v>14375539.870000001</v>
      </c>
      <c r="T118" s="290">
        <v>201010405</v>
      </c>
      <c r="U118" s="328" t="s">
        <v>173</v>
      </c>
      <c r="V118" s="329">
        <v>225000000</v>
      </c>
      <c r="W118" s="329">
        <v>0</v>
      </c>
      <c r="X118" s="329">
        <v>0</v>
      </c>
      <c r="Y118" s="329">
        <v>0</v>
      </c>
      <c r="Z118" s="329">
        <f t="shared" si="44"/>
        <v>225000000</v>
      </c>
      <c r="AA118" s="329">
        <v>8530780</v>
      </c>
      <c r="AB118" s="329">
        <v>37210449.869999997</v>
      </c>
      <c r="AC118" s="329">
        <v>187789550.13</v>
      </c>
      <c r="AD118" s="329">
        <v>8530780</v>
      </c>
      <c r="AE118" s="329">
        <v>36542529.989999995</v>
      </c>
      <c r="AF118" s="329">
        <v>667919.88000000268</v>
      </c>
      <c r="AG118" s="329">
        <v>14375539.870000001</v>
      </c>
      <c r="AH118" s="329">
        <v>0</v>
      </c>
      <c r="AI118" s="329">
        <v>14375539.870000001</v>
      </c>
      <c r="AJ118" s="335">
        <f t="shared" si="45"/>
        <v>0</v>
      </c>
    </row>
    <row r="119" spans="1:36" ht="26.25" customHeight="1" x14ac:dyDescent="0.25">
      <c r="A119" s="13" t="s">
        <v>174</v>
      </c>
      <c r="B119" s="1" t="s">
        <v>175</v>
      </c>
      <c r="C119" s="169">
        <v>225000000</v>
      </c>
      <c r="D119" s="169">
        <v>0</v>
      </c>
      <c r="E119" s="169">
        <v>0</v>
      </c>
      <c r="F119" s="169">
        <v>0</v>
      </c>
      <c r="G119" s="169">
        <f t="shared" si="43"/>
        <v>225000000</v>
      </c>
      <c r="H119" s="169">
        <v>8530780</v>
      </c>
      <c r="I119" s="169">
        <v>36542529.989999995</v>
      </c>
      <c r="J119" s="169">
        <f t="shared" si="40"/>
        <v>188457470.00999999</v>
      </c>
      <c r="K119" s="169">
        <v>0</v>
      </c>
      <c r="L119" s="169">
        <v>14375539.870000001</v>
      </c>
      <c r="M119" s="169">
        <f t="shared" si="48"/>
        <v>22166990.119999994</v>
      </c>
      <c r="N119" s="169">
        <v>8530780</v>
      </c>
      <c r="O119" s="169">
        <v>37210449.869999997</v>
      </c>
      <c r="P119" s="169">
        <f t="shared" si="49"/>
        <v>667919.88000000268</v>
      </c>
      <c r="Q119" s="169">
        <f t="shared" si="50"/>
        <v>187789550.13</v>
      </c>
      <c r="R119" s="169">
        <f t="shared" si="41"/>
        <v>14375539.870000001</v>
      </c>
      <c r="T119" s="290">
        <v>20101040502</v>
      </c>
      <c r="U119" s="328" t="s">
        <v>175</v>
      </c>
      <c r="V119" s="329">
        <v>225000000</v>
      </c>
      <c r="W119" s="329">
        <v>0</v>
      </c>
      <c r="X119" s="329">
        <v>0</v>
      </c>
      <c r="Y119" s="329">
        <v>0</v>
      </c>
      <c r="Z119" s="329">
        <f t="shared" si="44"/>
        <v>225000000</v>
      </c>
      <c r="AA119" s="329">
        <v>8530780</v>
      </c>
      <c r="AB119" s="329">
        <v>37210449.869999997</v>
      </c>
      <c r="AC119" s="329">
        <v>187789550.13</v>
      </c>
      <c r="AD119" s="329">
        <v>8530780</v>
      </c>
      <c r="AE119" s="329">
        <v>36542529.989999995</v>
      </c>
      <c r="AF119" s="329">
        <v>667919.88000000268</v>
      </c>
      <c r="AG119" s="329">
        <v>14375539.870000001</v>
      </c>
      <c r="AH119" s="329">
        <v>0</v>
      </c>
      <c r="AI119" s="329">
        <v>14375539.870000001</v>
      </c>
      <c r="AJ119" s="335">
        <f t="shared" si="45"/>
        <v>0</v>
      </c>
    </row>
    <row r="120" spans="1:36" s="4" customFormat="1" x14ac:dyDescent="0.25">
      <c r="A120" s="14" t="s">
        <v>176</v>
      </c>
      <c r="B120" s="9" t="s">
        <v>177</v>
      </c>
      <c r="C120" s="10">
        <f>+C121+C122+C123+C124+C125</f>
        <v>97000000</v>
      </c>
      <c r="D120" s="10">
        <f t="shared" ref="D120:R120" si="78">+D121+D122+D123+D124+D125</f>
        <v>0</v>
      </c>
      <c r="E120" s="10">
        <f t="shared" si="78"/>
        <v>0</v>
      </c>
      <c r="F120" s="10">
        <f t="shared" si="78"/>
        <v>0</v>
      </c>
      <c r="G120" s="10">
        <f t="shared" si="43"/>
        <v>97000000</v>
      </c>
      <c r="H120" s="10">
        <f t="shared" si="78"/>
        <v>728320</v>
      </c>
      <c r="I120" s="10">
        <f t="shared" si="78"/>
        <v>23767682.950000003</v>
      </c>
      <c r="J120" s="10">
        <f t="shared" si="40"/>
        <v>73232317.049999997</v>
      </c>
      <c r="K120" s="10">
        <f t="shared" si="78"/>
        <v>505500</v>
      </c>
      <c r="L120" s="10">
        <f t="shared" si="78"/>
        <v>23501862.950000003</v>
      </c>
      <c r="M120" s="10">
        <f t="shared" si="48"/>
        <v>265820</v>
      </c>
      <c r="N120" s="10">
        <f t="shared" si="78"/>
        <v>728320</v>
      </c>
      <c r="O120" s="10">
        <f t="shared" si="78"/>
        <v>23767682.950000003</v>
      </c>
      <c r="P120" s="10">
        <f t="shared" si="49"/>
        <v>0</v>
      </c>
      <c r="Q120" s="10">
        <f t="shared" si="50"/>
        <v>73232317.049999997</v>
      </c>
      <c r="R120" s="10">
        <f t="shared" si="41"/>
        <v>23501862.950000003</v>
      </c>
      <c r="T120" s="290">
        <v>201010406</v>
      </c>
      <c r="U120" s="328" t="s">
        <v>177</v>
      </c>
      <c r="V120" s="329">
        <v>97000000</v>
      </c>
      <c r="W120" s="329">
        <v>0</v>
      </c>
      <c r="X120" s="329">
        <v>0</v>
      </c>
      <c r="Y120" s="329">
        <v>0</v>
      </c>
      <c r="Z120" s="329">
        <f t="shared" si="44"/>
        <v>97000000</v>
      </c>
      <c r="AA120" s="329">
        <v>728320</v>
      </c>
      <c r="AB120" s="329">
        <v>23767682.949999999</v>
      </c>
      <c r="AC120" s="329">
        <v>73232317.049999997</v>
      </c>
      <c r="AD120" s="329">
        <v>728320</v>
      </c>
      <c r="AE120" s="329">
        <v>23767682.949999999</v>
      </c>
      <c r="AF120" s="329">
        <v>0</v>
      </c>
      <c r="AG120" s="329">
        <v>22996362.949999999</v>
      </c>
      <c r="AH120" s="329">
        <v>505500</v>
      </c>
      <c r="AI120" s="329">
        <v>23501862.949999999</v>
      </c>
      <c r="AJ120" s="335">
        <f t="shared" si="45"/>
        <v>0</v>
      </c>
    </row>
    <row r="121" spans="1:36" x14ac:dyDescent="0.25">
      <c r="A121" s="13" t="s">
        <v>178</v>
      </c>
      <c r="B121" s="1" t="s">
        <v>179</v>
      </c>
      <c r="C121" s="169">
        <v>20000000</v>
      </c>
      <c r="D121" s="169">
        <v>0</v>
      </c>
      <c r="E121" s="169">
        <v>0</v>
      </c>
      <c r="F121" s="169">
        <v>0</v>
      </c>
      <c r="G121" s="169">
        <f t="shared" si="43"/>
        <v>20000000</v>
      </c>
      <c r="H121" s="169">
        <v>0</v>
      </c>
      <c r="I121" s="169">
        <v>1365000</v>
      </c>
      <c r="J121" s="169">
        <f t="shared" si="40"/>
        <v>18635000</v>
      </c>
      <c r="K121" s="169">
        <v>0</v>
      </c>
      <c r="L121" s="169">
        <v>1365000</v>
      </c>
      <c r="M121" s="169">
        <f t="shared" si="48"/>
        <v>0</v>
      </c>
      <c r="N121" s="169">
        <v>0</v>
      </c>
      <c r="O121" s="169">
        <v>1365000</v>
      </c>
      <c r="P121" s="169">
        <f t="shared" si="49"/>
        <v>0</v>
      </c>
      <c r="Q121" s="169">
        <f t="shared" si="50"/>
        <v>18635000</v>
      </c>
      <c r="R121" s="169">
        <f t="shared" si="41"/>
        <v>1365000</v>
      </c>
      <c r="T121" s="290">
        <v>20101040601</v>
      </c>
      <c r="U121" s="328" t="s">
        <v>179</v>
      </c>
      <c r="V121" s="329">
        <v>20000000</v>
      </c>
      <c r="W121" s="329">
        <v>0</v>
      </c>
      <c r="X121" s="329">
        <v>0</v>
      </c>
      <c r="Y121" s="329">
        <v>0</v>
      </c>
      <c r="Z121" s="329">
        <f t="shared" si="44"/>
        <v>20000000</v>
      </c>
      <c r="AA121" s="329">
        <v>0</v>
      </c>
      <c r="AB121" s="329">
        <v>1365000</v>
      </c>
      <c r="AC121" s="329">
        <v>18635000</v>
      </c>
      <c r="AD121" s="329">
        <v>0</v>
      </c>
      <c r="AE121" s="329">
        <v>1365000</v>
      </c>
      <c r="AF121" s="329">
        <v>0</v>
      </c>
      <c r="AG121" s="329">
        <v>1365000</v>
      </c>
      <c r="AH121" s="329">
        <v>0</v>
      </c>
      <c r="AI121" s="329">
        <v>1365000</v>
      </c>
      <c r="AJ121" s="335">
        <f t="shared" si="45"/>
        <v>0</v>
      </c>
    </row>
    <row r="122" spans="1:36" x14ac:dyDescent="0.25">
      <c r="A122" s="13" t="s">
        <v>180</v>
      </c>
      <c r="B122" s="1" t="s">
        <v>181</v>
      </c>
      <c r="C122" s="169">
        <v>20000000</v>
      </c>
      <c r="D122" s="169">
        <v>0</v>
      </c>
      <c r="E122" s="169">
        <v>0</v>
      </c>
      <c r="F122" s="169">
        <v>0</v>
      </c>
      <c r="G122" s="169">
        <f t="shared" si="43"/>
        <v>20000000</v>
      </c>
      <c r="H122" s="169">
        <v>0</v>
      </c>
      <c r="I122" s="169">
        <v>0</v>
      </c>
      <c r="J122" s="169">
        <f t="shared" si="40"/>
        <v>20000000</v>
      </c>
      <c r="K122" s="169">
        <v>0</v>
      </c>
      <c r="L122" s="169">
        <v>0</v>
      </c>
      <c r="M122" s="169">
        <f t="shared" si="48"/>
        <v>0</v>
      </c>
      <c r="N122" s="169">
        <v>0</v>
      </c>
      <c r="O122" s="169">
        <v>0</v>
      </c>
      <c r="P122" s="169">
        <f t="shared" si="49"/>
        <v>0</v>
      </c>
      <c r="Q122" s="169">
        <f t="shared" si="50"/>
        <v>20000000</v>
      </c>
      <c r="R122" s="169">
        <f t="shared" si="41"/>
        <v>0</v>
      </c>
      <c r="T122" s="290">
        <v>20101040603</v>
      </c>
      <c r="U122" s="328" t="s">
        <v>181</v>
      </c>
      <c r="V122" s="329">
        <v>20000000</v>
      </c>
      <c r="W122" s="329">
        <v>0</v>
      </c>
      <c r="X122" s="329">
        <v>0</v>
      </c>
      <c r="Y122" s="329">
        <v>0</v>
      </c>
      <c r="Z122" s="329">
        <f t="shared" si="44"/>
        <v>20000000</v>
      </c>
      <c r="AA122" s="329">
        <v>0</v>
      </c>
      <c r="AB122" s="329">
        <v>0</v>
      </c>
      <c r="AC122" s="329">
        <v>20000000</v>
      </c>
      <c r="AD122" s="329">
        <v>0</v>
      </c>
      <c r="AE122" s="329">
        <v>0</v>
      </c>
      <c r="AF122" s="329">
        <v>0</v>
      </c>
      <c r="AG122" s="329">
        <v>0</v>
      </c>
      <c r="AH122" s="329">
        <v>0</v>
      </c>
      <c r="AI122" s="329">
        <v>0</v>
      </c>
      <c r="AJ122" s="335">
        <f t="shared" si="45"/>
        <v>0</v>
      </c>
    </row>
    <row r="123" spans="1:36" ht="26.25" customHeight="1" x14ac:dyDescent="0.25">
      <c r="A123" s="13" t="s">
        <v>182</v>
      </c>
      <c r="B123" s="1" t="s">
        <v>183</v>
      </c>
      <c r="C123" s="169">
        <v>11000000</v>
      </c>
      <c r="D123" s="169">
        <v>0</v>
      </c>
      <c r="E123" s="169">
        <v>0</v>
      </c>
      <c r="F123" s="169">
        <v>0</v>
      </c>
      <c r="G123" s="169">
        <f t="shared" si="43"/>
        <v>11000000</v>
      </c>
      <c r="H123" s="169">
        <v>0</v>
      </c>
      <c r="I123" s="169">
        <v>0</v>
      </c>
      <c r="J123" s="169">
        <f t="shared" si="40"/>
        <v>11000000</v>
      </c>
      <c r="K123" s="169">
        <v>0</v>
      </c>
      <c r="L123" s="169">
        <v>0</v>
      </c>
      <c r="M123" s="169">
        <f t="shared" si="48"/>
        <v>0</v>
      </c>
      <c r="N123" s="169">
        <v>0</v>
      </c>
      <c r="O123" s="169">
        <v>0</v>
      </c>
      <c r="P123" s="169">
        <f t="shared" si="49"/>
        <v>0</v>
      </c>
      <c r="Q123" s="169">
        <f t="shared" si="50"/>
        <v>11000000</v>
      </c>
      <c r="R123" s="169">
        <f t="shared" si="41"/>
        <v>0</v>
      </c>
      <c r="T123" s="290">
        <v>20101040604</v>
      </c>
      <c r="U123" s="328" t="s">
        <v>183</v>
      </c>
      <c r="V123" s="329">
        <v>11000000</v>
      </c>
      <c r="W123" s="329">
        <v>0</v>
      </c>
      <c r="X123" s="329">
        <v>0</v>
      </c>
      <c r="Y123" s="329">
        <v>0</v>
      </c>
      <c r="Z123" s="329">
        <f t="shared" si="44"/>
        <v>11000000</v>
      </c>
      <c r="AA123" s="329">
        <v>0</v>
      </c>
      <c r="AB123" s="329">
        <v>0</v>
      </c>
      <c r="AC123" s="329">
        <v>11000000</v>
      </c>
      <c r="AD123" s="329">
        <v>0</v>
      </c>
      <c r="AE123" s="329">
        <v>0</v>
      </c>
      <c r="AF123" s="329">
        <v>0</v>
      </c>
      <c r="AG123" s="329">
        <v>0</v>
      </c>
      <c r="AH123" s="329">
        <v>0</v>
      </c>
      <c r="AI123" s="329">
        <v>0</v>
      </c>
      <c r="AJ123" s="335">
        <f t="shared" si="45"/>
        <v>0</v>
      </c>
    </row>
    <row r="124" spans="1:36" ht="26.25" customHeight="1" x14ac:dyDescent="0.25">
      <c r="A124" s="13" t="s">
        <v>184</v>
      </c>
      <c r="B124" s="1" t="s">
        <v>185</v>
      </c>
      <c r="C124" s="169">
        <v>20000000</v>
      </c>
      <c r="D124" s="169">
        <v>0</v>
      </c>
      <c r="E124" s="169">
        <v>0</v>
      </c>
      <c r="F124" s="169">
        <v>0</v>
      </c>
      <c r="G124" s="169">
        <f t="shared" si="43"/>
        <v>20000000</v>
      </c>
      <c r="H124" s="169">
        <v>0</v>
      </c>
      <c r="I124" s="169">
        <v>4778500</v>
      </c>
      <c r="J124" s="169">
        <f t="shared" si="40"/>
        <v>15221500</v>
      </c>
      <c r="K124" s="169">
        <v>0</v>
      </c>
      <c r="L124" s="169">
        <v>4769500</v>
      </c>
      <c r="M124" s="169">
        <f t="shared" si="48"/>
        <v>9000</v>
      </c>
      <c r="N124" s="169">
        <v>0</v>
      </c>
      <c r="O124" s="169">
        <v>4778500</v>
      </c>
      <c r="P124" s="169">
        <f t="shared" si="49"/>
        <v>0</v>
      </c>
      <c r="Q124" s="169">
        <f t="shared" si="50"/>
        <v>15221500</v>
      </c>
      <c r="R124" s="169">
        <f t="shared" si="41"/>
        <v>4769500</v>
      </c>
      <c r="T124" s="290">
        <v>20101040605</v>
      </c>
      <c r="U124" s="328" t="s">
        <v>185</v>
      </c>
      <c r="V124" s="329">
        <v>20000000</v>
      </c>
      <c r="W124" s="329">
        <v>0</v>
      </c>
      <c r="X124" s="329">
        <v>0</v>
      </c>
      <c r="Y124" s="329">
        <v>0</v>
      </c>
      <c r="Z124" s="329">
        <f t="shared" si="44"/>
        <v>20000000</v>
      </c>
      <c r="AA124" s="329">
        <v>0</v>
      </c>
      <c r="AB124" s="329">
        <v>4778500</v>
      </c>
      <c r="AC124" s="329">
        <v>15221500</v>
      </c>
      <c r="AD124" s="329">
        <v>0</v>
      </c>
      <c r="AE124" s="329">
        <v>4778500</v>
      </c>
      <c r="AF124" s="329">
        <v>0</v>
      </c>
      <c r="AG124" s="329">
        <v>4769500</v>
      </c>
      <c r="AH124" s="329">
        <v>0</v>
      </c>
      <c r="AI124" s="329">
        <v>4769500</v>
      </c>
      <c r="AJ124" s="335">
        <f t="shared" si="45"/>
        <v>0</v>
      </c>
    </row>
    <row r="125" spans="1:36" x14ac:dyDescent="0.25">
      <c r="A125" s="13" t="s">
        <v>186</v>
      </c>
      <c r="B125" s="1" t="s">
        <v>187</v>
      </c>
      <c r="C125" s="169">
        <v>26000000</v>
      </c>
      <c r="D125" s="169">
        <v>0</v>
      </c>
      <c r="E125" s="169">
        <v>0</v>
      </c>
      <c r="F125" s="169">
        <v>0</v>
      </c>
      <c r="G125" s="169">
        <f t="shared" si="43"/>
        <v>26000000</v>
      </c>
      <c r="H125" s="169">
        <v>728320</v>
      </c>
      <c r="I125" s="169">
        <v>17624182.950000003</v>
      </c>
      <c r="J125" s="169">
        <f t="shared" si="40"/>
        <v>8375817.049999997</v>
      </c>
      <c r="K125" s="169">
        <v>505500</v>
      </c>
      <c r="L125" s="169">
        <v>17367362.950000003</v>
      </c>
      <c r="M125" s="169">
        <f t="shared" si="48"/>
        <v>256820</v>
      </c>
      <c r="N125" s="169">
        <v>728320</v>
      </c>
      <c r="O125" s="169">
        <v>17624182.950000003</v>
      </c>
      <c r="P125" s="169">
        <f t="shared" si="49"/>
        <v>0</v>
      </c>
      <c r="Q125" s="169">
        <f t="shared" si="50"/>
        <v>8375817.049999997</v>
      </c>
      <c r="R125" s="169">
        <f t="shared" si="41"/>
        <v>17367362.950000003</v>
      </c>
      <c r="T125" s="290">
        <v>20101040609</v>
      </c>
      <c r="U125" s="328" t="s">
        <v>187</v>
      </c>
      <c r="V125" s="329">
        <v>26000000</v>
      </c>
      <c r="W125" s="329">
        <v>0</v>
      </c>
      <c r="X125" s="329">
        <v>0</v>
      </c>
      <c r="Y125" s="329">
        <v>0</v>
      </c>
      <c r="Z125" s="329">
        <f t="shared" si="44"/>
        <v>26000000</v>
      </c>
      <c r="AA125" s="329">
        <v>728320</v>
      </c>
      <c r="AB125" s="329">
        <v>17624182.950000003</v>
      </c>
      <c r="AC125" s="329">
        <v>8375817.049999997</v>
      </c>
      <c r="AD125" s="329">
        <v>728320</v>
      </c>
      <c r="AE125" s="329">
        <v>17624182.950000003</v>
      </c>
      <c r="AF125" s="329">
        <v>0</v>
      </c>
      <c r="AG125" s="329">
        <v>16861862.950000003</v>
      </c>
      <c r="AH125" s="329">
        <v>505500</v>
      </c>
      <c r="AI125" s="329">
        <v>17367362.950000003</v>
      </c>
      <c r="AJ125" s="335">
        <f t="shared" si="45"/>
        <v>0</v>
      </c>
    </row>
    <row r="126" spans="1:36" s="4" customFormat="1" ht="26.25" customHeight="1" x14ac:dyDescent="0.25">
      <c r="A126" s="14" t="s">
        <v>188</v>
      </c>
      <c r="B126" s="9" t="s">
        <v>189</v>
      </c>
      <c r="C126" s="10">
        <f>+C127+C128</f>
        <v>15000000</v>
      </c>
      <c r="D126" s="10">
        <f t="shared" ref="D126:R126" si="79">+D127+D128</f>
        <v>0</v>
      </c>
      <c r="E126" s="10">
        <f t="shared" si="79"/>
        <v>0</v>
      </c>
      <c r="F126" s="10">
        <f t="shared" si="79"/>
        <v>0</v>
      </c>
      <c r="G126" s="10">
        <f t="shared" si="43"/>
        <v>15000000</v>
      </c>
      <c r="H126" s="10">
        <f t="shared" si="79"/>
        <v>0</v>
      </c>
      <c r="I126" s="10">
        <f t="shared" si="79"/>
        <v>0</v>
      </c>
      <c r="J126" s="10">
        <f t="shared" si="40"/>
        <v>15000000</v>
      </c>
      <c r="K126" s="10">
        <f t="shared" si="79"/>
        <v>0</v>
      </c>
      <c r="L126" s="10">
        <f t="shared" si="79"/>
        <v>0</v>
      </c>
      <c r="M126" s="10">
        <f t="shared" si="48"/>
        <v>0</v>
      </c>
      <c r="N126" s="10">
        <f t="shared" si="79"/>
        <v>0</v>
      </c>
      <c r="O126" s="10">
        <f t="shared" si="79"/>
        <v>0</v>
      </c>
      <c r="P126" s="10">
        <f t="shared" si="49"/>
        <v>0</v>
      </c>
      <c r="Q126" s="10">
        <f t="shared" si="50"/>
        <v>15000000</v>
      </c>
      <c r="R126" s="10">
        <f t="shared" si="41"/>
        <v>0</v>
      </c>
      <c r="T126" s="290">
        <v>201010407</v>
      </c>
      <c r="U126" s="328" t="s">
        <v>189</v>
      </c>
      <c r="V126" s="329">
        <v>15000000</v>
      </c>
      <c r="W126" s="329">
        <v>0</v>
      </c>
      <c r="X126" s="329">
        <v>0</v>
      </c>
      <c r="Y126" s="329">
        <v>0</v>
      </c>
      <c r="Z126" s="329">
        <f t="shared" si="44"/>
        <v>15000000</v>
      </c>
      <c r="AA126" s="329">
        <v>0</v>
      </c>
      <c r="AB126" s="329">
        <v>0</v>
      </c>
      <c r="AC126" s="329">
        <v>15000000</v>
      </c>
      <c r="AD126" s="329">
        <v>0</v>
      </c>
      <c r="AE126" s="329">
        <v>0</v>
      </c>
      <c r="AF126" s="329">
        <v>0</v>
      </c>
      <c r="AG126" s="329">
        <v>0</v>
      </c>
      <c r="AH126" s="329">
        <v>0</v>
      </c>
      <c r="AI126" s="329">
        <v>0</v>
      </c>
      <c r="AJ126" s="335">
        <f t="shared" si="45"/>
        <v>0</v>
      </c>
    </row>
    <row r="127" spans="1:36" ht="26.25" customHeight="1" x14ac:dyDescent="0.25">
      <c r="A127" s="13" t="s">
        <v>190</v>
      </c>
      <c r="B127" s="1" t="s">
        <v>191</v>
      </c>
      <c r="C127" s="169">
        <v>5000000</v>
      </c>
      <c r="D127" s="169">
        <v>0</v>
      </c>
      <c r="E127" s="169">
        <v>0</v>
      </c>
      <c r="F127" s="169">
        <v>0</v>
      </c>
      <c r="G127" s="169">
        <f t="shared" si="43"/>
        <v>5000000</v>
      </c>
      <c r="H127" s="169">
        <v>0</v>
      </c>
      <c r="I127" s="169">
        <v>0</v>
      </c>
      <c r="J127" s="169">
        <f t="shared" si="40"/>
        <v>5000000</v>
      </c>
      <c r="K127" s="169">
        <v>0</v>
      </c>
      <c r="L127" s="169">
        <v>0</v>
      </c>
      <c r="M127" s="169">
        <f t="shared" si="48"/>
        <v>0</v>
      </c>
      <c r="N127" s="169">
        <v>0</v>
      </c>
      <c r="O127" s="169">
        <v>0</v>
      </c>
      <c r="P127" s="169">
        <f t="shared" si="49"/>
        <v>0</v>
      </c>
      <c r="Q127" s="169">
        <f t="shared" si="50"/>
        <v>5000000</v>
      </c>
      <c r="R127" s="169">
        <f t="shared" si="41"/>
        <v>0</v>
      </c>
      <c r="T127" s="290">
        <v>20101040702</v>
      </c>
      <c r="U127" s="328" t="s">
        <v>191</v>
      </c>
      <c r="V127" s="329">
        <v>5000000</v>
      </c>
      <c r="W127" s="329">
        <v>0</v>
      </c>
      <c r="X127" s="329">
        <v>0</v>
      </c>
      <c r="Y127" s="329">
        <v>0</v>
      </c>
      <c r="Z127" s="329">
        <f t="shared" si="44"/>
        <v>5000000</v>
      </c>
      <c r="AA127" s="329">
        <v>0</v>
      </c>
      <c r="AB127" s="329">
        <v>0</v>
      </c>
      <c r="AC127" s="329">
        <v>5000000</v>
      </c>
      <c r="AD127" s="329">
        <v>0</v>
      </c>
      <c r="AE127" s="329">
        <v>0</v>
      </c>
      <c r="AF127" s="329">
        <v>0</v>
      </c>
      <c r="AG127" s="329">
        <v>0</v>
      </c>
      <c r="AH127" s="329">
        <v>0</v>
      </c>
      <c r="AI127" s="329">
        <v>0</v>
      </c>
      <c r="AJ127" s="335">
        <f t="shared" si="45"/>
        <v>0</v>
      </c>
    </row>
    <row r="128" spans="1:36" x14ac:dyDescent="0.25">
      <c r="A128" s="13" t="s">
        <v>192</v>
      </c>
      <c r="B128" s="1" t="s">
        <v>193</v>
      </c>
      <c r="C128" s="169">
        <v>10000000</v>
      </c>
      <c r="D128" s="169">
        <v>0</v>
      </c>
      <c r="E128" s="169">
        <v>0</v>
      </c>
      <c r="F128" s="169">
        <v>0</v>
      </c>
      <c r="G128" s="169">
        <f t="shared" si="43"/>
        <v>10000000</v>
      </c>
      <c r="H128" s="169">
        <v>0</v>
      </c>
      <c r="I128" s="169">
        <v>0</v>
      </c>
      <c r="J128" s="169">
        <f t="shared" si="40"/>
        <v>10000000</v>
      </c>
      <c r="K128" s="169">
        <v>0</v>
      </c>
      <c r="L128" s="169">
        <v>0</v>
      </c>
      <c r="M128" s="169">
        <f t="shared" si="48"/>
        <v>0</v>
      </c>
      <c r="N128" s="169">
        <v>0</v>
      </c>
      <c r="O128" s="169">
        <v>0</v>
      </c>
      <c r="P128" s="169">
        <f t="shared" si="49"/>
        <v>0</v>
      </c>
      <c r="Q128" s="169">
        <f t="shared" si="50"/>
        <v>10000000</v>
      </c>
      <c r="R128" s="169">
        <f t="shared" si="41"/>
        <v>0</v>
      </c>
      <c r="T128" s="290">
        <v>20101040703</v>
      </c>
      <c r="U128" s="328" t="s">
        <v>193</v>
      </c>
      <c r="V128" s="329">
        <v>10000000</v>
      </c>
      <c r="W128" s="329">
        <v>0</v>
      </c>
      <c r="X128" s="329">
        <v>0</v>
      </c>
      <c r="Y128" s="329">
        <v>0</v>
      </c>
      <c r="Z128" s="329">
        <f t="shared" si="44"/>
        <v>10000000</v>
      </c>
      <c r="AA128" s="329">
        <v>0</v>
      </c>
      <c r="AB128" s="329">
        <v>0</v>
      </c>
      <c r="AC128" s="329">
        <v>10000000</v>
      </c>
      <c r="AD128" s="329">
        <v>0</v>
      </c>
      <c r="AE128" s="329">
        <v>0</v>
      </c>
      <c r="AF128" s="329">
        <v>0</v>
      </c>
      <c r="AG128" s="329">
        <v>0</v>
      </c>
      <c r="AH128" s="329">
        <v>0</v>
      </c>
      <c r="AI128" s="329">
        <v>0</v>
      </c>
      <c r="AJ128" s="335">
        <f t="shared" si="45"/>
        <v>0</v>
      </c>
    </row>
    <row r="129" spans="1:36" s="4" customFormat="1" ht="39" customHeight="1" x14ac:dyDescent="0.25">
      <c r="A129" s="14" t="s">
        <v>194</v>
      </c>
      <c r="B129" s="9" t="s">
        <v>195</v>
      </c>
      <c r="C129" s="10">
        <f>+C130+C131</f>
        <v>217314691</v>
      </c>
      <c r="D129" s="10">
        <f t="shared" ref="D129:R129" si="80">+D130+D131</f>
        <v>0</v>
      </c>
      <c r="E129" s="10">
        <f t="shared" si="80"/>
        <v>0</v>
      </c>
      <c r="F129" s="10">
        <f t="shared" si="80"/>
        <v>0</v>
      </c>
      <c r="G129" s="10">
        <f t="shared" si="43"/>
        <v>217314691</v>
      </c>
      <c r="H129" s="10">
        <f t="shared" si="80"/>
        <v>0</v>
      </c>
      <c r="I129" s="10">
        <f t="shared" si="80"/>
        <v>27924367</v>
      </c>
      <c r="J129" s="10">
        <f t="shared" si="40"/>
        <v>189390324</v>
      </c>
      <c r="K129" s="10">
        <f t="shared" si="80"/>
        <v>0</v>
      </c>
      <c r="L129" s="10">
        <f t="shared" si="80"/>
        <v>27113259</v>
      </c>
      <c r="M129" s="10">
        <f t="shared" si="48"/>
        <v>811108</v>
      </c>
      <c r="N129" s="10">
        <f t="shared" si="80"/>
        <v>0</v>
      </c>
      <c r="O129" s="10">
        <f t="shared" si="80"/>
        <v>27925117</v>
      </c>
      <c r="P129" s="10">
        <f t="shared" si="49"/>
        <v>750</v>
      </c>
      <c r="Q129" s="10">
        <f t="shared" si="50"/>
        <v>189389574</v>
      </c>
      <c r="R129" s="10">
        <f t="shared" si="41"/>
        <v>27113259</v>
      </c>
      <c r="T129" s="290">
        <v>201010408</v>
      </c>
      <c r="U129" s="328" t="s">
        <v>195</v>
      </c>
      <c r="V129" s="329">
        <v>217314691</v>
      </c>
      <c r="W129" s="329">
        <v>0</v>
      </c>
      <c r="X129" s="329">
        <v>0</v>
      </c>
      <c r="Y129" s="329">
        <v>0</v>
      </c>
      <c r="Z129" s="329">
        <f t="shared" si="44"/>
        <v>217314691</v>
      </c>
      <c r="AA129" s="329">
        <v>0</v>
      </c>
      <c r="AB129" s="329">
        <v>27925117</v>
      </c>
      <c r="AC129" s="329">
        <v>189389574</v>
      </c>
      <c r="AD129" s="329">
        <v>0</v>
      </c>
      <c r="AE129" s="329">
        <v>27924367</v>
      </c>
      <c r="AF129" s="329">
        <v>750</v>
      </c>
      <c r="AG129" s="329">
        <v>27113259</v>
      </c>
      <c r="AH129" s="329">
        <v>0</v>
      </c>
      <c r="AI129" s="329">
        <v>27113259</v>
      </c>
      <c r="AJ129" s="335">
        <f t="shared" si="45"/>
        <v>0</v>
      </c>
    </row>
    <row r="130" spans="1:36" ht="26.25" customHeight="1" x14ac:dyDescent="0.25">
      <c r="A130" s="13" t="s">
        <v>196</v>
      </c>
      <c r="B130" s="1" t="s">
        <v>197</v>
      </c>
      <c r="C130" s="169">
        <v>171314691</v>
      </c>
      <c r="D130" s="169">
        <v>0</v>
      </c>
      <c r="E130" s="169">
        <v>0</v>
      </c>
      <c r="F130" s="169">
        <v>0</v>
      </c>
      <c r="G130" s="169">
        <f t="shared" si="43"/>
        <v>171314691</v>
      </c>
      <c r="H130" s="169">
        <v>0</v>
      </c>
      <c r="I130" s="169">
        <v>27924367</v>
      </c>
      <c r="J130" s="169">
        <f t="shared" si="40"/>
        <v>143390324</v>
      </c>
      <c r="K130" s="169">
        <v>0</v>
      </c>
      <c r="L130" s="169">
        <v>27113259</v>
      </c>
      <c r="M130" s="169">
        <f t="shared" si="48"/>
        <v>811108</v>
      </c>
      <c r="N130" s="169">
        <v>0</v>
      </c>
      <c r="O130" s="169">
        <v>27925117</v>
      </c>
      <c r="P130" s="169">
        <f t="shared" si="49"/>
        <v>750</v>
      </c>
      <c r="Q130" s="169">
        <f t="shared" si="50"/>
        <v>143389574</v>
      </c>
      <c r="R130" s="169">
        <f t="shared" si="41"/>
        <v>27113259</v>
      </c>
      <c r="T130" s="290">
        <v>20101040801</v>
      </c>
      <c r="U130" s="328" t="s">
        <v>197</v>
      </c>
      <c r="V130" s="329">
        <v>171314691</v>
      </c>
      <c r="W130" s="329">
        <v>0</v>
      </c>
      <c r="X130" s="329">
        <v>0</v>
      </c>
      <c r="Y130" s="329">
        <v>0</v>
      </c>
      <c r="Z130" s="329">
        <f t="shared" si="44"/>
        <v>171314691</v>
      </c>
      <c r="AA130" s="329">
        <v>0</v>
      </c>
      <c r="AB130" s="329">
        <v>27925117</v>
      </c>
      <c r="AC130" s="329">
        <v>143389574</v>
      </c>
      <c r="AD130" s="329">
        <v>0</v>
      </c>
      <c r="AE130" s="329">
        <v>27924367</v>
      </c>
      <c r="AF130" s="329">
        <v>750</v>
      </c>
      <c r="AG130" s="329">
        <v>27113259</v>
      </c>
      <c r="AH130" s="329">
        <v>0</v>
      </c>
      <c r="AI130" s="329">
        <v>27113259</v>
      </c>
      <c r="AJ130" s="335">
        <f t="shared" si="45"/>
        <v>0</v>
      </c>
    </row>
    <row r="131" spans="1:36" ht="39" customHeight="1" x14ac:dyDescent="0.25">
      <c r="A131" s="13" t="s">
        <v>198</v>
      </c>
      <c r="B131" s="1" t="s">
        <v>199</v>
      </c>
      <c r="C131" s="169">
        <v>46000000</v>
      </c>
      <c r="D131" s="169">
        <v>0</v>
      </c>
      <c r="E131" s="169">
        <v>0</v>
      </c>
      <c r="F131" s="169">
        <v>0</v>
      </c>
      <c r="G131" s="169">
        <f t="shared" si="43"/>
        <v>46000000</v>
      </c>
      <c r="H131" s="169">
        <v>0</v>
      </c>
      <c r="I131" s="169">
        <v>0</v>
      </c>
      <c r="J131" s="169">
        <f t="shared" si="40"/>
        <v>46000000</v>
      </c>
      <c r="K131" s="169">
        <v>0</v>
      </c>
      <c r="L131" s="169">
        <v>0</v>
      </c>
      <c r="M131" s="169">
        <f t="shared" si="48"/>
        <v>0</v>
      </c>
      <c r="N131" s="169">
        <v>0</v>
      </c>
      <c r="O131" s="169">
        <v>0</v>
      </c>
      <c r="P131" s="169">
        <f t="shared" si="49"/>
        <v>0</v>
      </c>
      <c r="Q131" s="169">
        <f t="shared" si="50"/>
        <v>46000000</v>
      </c>
      <c r="R131" s="169">
        <f t="shared" si="41"/>
        <v>0</v>
      </c>
      <c r="T131" s="290">
        <v>20101040803</v>
      </c>
      <c r="U131" s="328" t="s">
        <v>199</v>
      </c>
      <c r="V131" s="329">
        <v>46000000</v>
      </c>
      <c r="W131" s="329">
        <v>0</v>
      </c>
      <c r="X131" s="329">
        <v>0</v>
      </c>
      <c r="Y131" s="329">
        <v>0</v>
      </c>
      <c r="Z131" s="329">
        <f t="shared" si="44"/>
        <v>46000000</v>
      </c>
      <c r="AA131" s="329">
        <v>0</v>
      </c>
      <c r="AB131" s="329">
        <v>0</v>
      </c>
      <c r="AC131" s="329">
        <v>46000000</v>
      </c>
      <c r="AD131" s="329">
        <v>0</v>
      </c>
      <c r="AE131" s="329">
        <v>0</v>
      </c>
      <c r="AF131" s="329">
        <v>0</v>
      </c>
      <c r="AG131" s="329">
        <v>0</v>
      </c>
      <c r="AH131" s="329">
        <v>0</v>
      </c>
      <c r="AI131" s="329">
        <v>0</v>
      </c>
      <c r="AJ131" s="335">
        <f t="shared" si="45"/>
        <v>0</v>
      </c>
    </row>
    <row r="132" spans="1:36" s="4" customFormat="1" ht="26.25" customHeight="1" x14ac:dyDescent="0.25">
      <c r="A132" s="14" t="s">
        <v>200</v>
      </c>
      <c r="B132" s="9" t="s">
        <v>201</v>
      </c>
      <c r="C132" s="10">
        <f>+C133</f>
        <v>5000000</v>
      </c>
      <c r="D132" s="10">
        <f t="shared" ref="D132:R132" si="81">+D133</f>
        <v>0</v>
      </c>
      <c r="E132" s="10">
        <f t="shared" si="81"/>
        <v>0</v>
      </c>
      <c r="F132" s="10">
        <f t="shared" si="81"/>
        <v>0</v>
      </c>
      <c r="G132" s="10">
        <f t="shared" si="43"/>
        <v>5000000</v>
      </c>
      <c r="H132" s="10">
        <f t="shared" si="81"/>
        <v>0</v>
      </c>
      <c r="I132" s="10">
        <f t="shared" si="81"/>
        <v>0</v>
      </c>
      <c r="J132" s="10">
        <f t="shared" si="40"/>
        <v>5000000</v>
      </c>
      <c r="K132" s="10">
        <f t="shared" si="81"/>
        <v>0</v>
      </c>
      <c r="L132" s="10">
        <f t="shared" si="81"/>
        <v>0</v>
      </c>
      <c r="M132" s="10">
        <f t="shared" si="48"/>
        <v>0</v>
      </c>
      <c r="N132" s="10">
        <f t="shared" si="81"/>
        <v>0</v>
      </c>
      <c r="O132" s="10">
        <f t="shared" si="81"/>
        <v>0</v>
      </c>
      <c r="P132" s="10">
        <f t="shared" si="49"/>
        <v>0</v>
      </c>
      <c r="Q132" s="10">
        <f t="shared" si="50"/>
        <v>5000000</v>
      </c>
      <c r="R132" s="10">
        <f t="shared" si="41"/>
        <v>0</v>
      </c>
      <c r="T132" s="290">
        <v>201010409</v>
      </c>
      <c r="U132" s="328" t="s">
        <v>201</v>
      </c>
      <c r="V132" s="329">
        <v>5000000</v>
      </c>
      <c r="W132" s="329">
        <v>0</v>
      </c>
      <c r="X132" s="329">
        <v>0</v>
      </c>
      <c r="Y132" s="329">
        <v>0</v>
      </c>
      <c r="Z132" s="329">
        <f t="shared" si="44"/>
        <v>5000000</v>
      </c>
      <c r="AA132" s="329">
        <v>0</v>
      </c>
      <c r="AB132" s="329">
        <v>0</v>
      </c>
      <c r="AC132" s="329">
        <v>5000000</v>
      </c>
      <c r="AD132" s="329">
        <v>0</v>
      </c>
      <c r="AE132" s="329">
        <v>0</v>
      </c>
      <c r="AF132" s="329">
        <v>0</v>
      </c>
      <c r="AG132" s="329">
        <v>0</v>
      </c>
      <c r="AH132" s="329">
        <v>0</v>
      </c>
      <c r="AI132" s="329">
        <v>0</v>
      </c>
      <c r="AJ132" s="335">
        <f t="shared" si="45"/>
        <v>0</v>
      </c>
    </row>
    <row r="133" spans="1:36" x14ac:dyDescent="0.25">
      <c r="A133" s="13" t="s">
        <v>202</v>
      </c>
      <c r="B133" s="1" t="s">
        <v>203</v>
      </c>
      <c r="C133" s="169">
        <v>5000000</v>
      </c>
      <c r="D133" s="169">
        <v>0</v>
      </c>
      <c r="E133" s="169">
        <v>0</v>
      </c>
      <c r="F133" s="169">
        <v>0</v>
      </c>
      <c r="G133" s="169">
        <f t="shared" si="43"/>
        <v>5000000</v>
      </c>
      <c r="H133" s="169">
        <v>0</v>
      </c>
      <c r="I133" s="169">
        <v>0</v>
      </c>
      <c r="J133" s="169">
        <f t="shared" si="40"/>
        <v>5000000</v>
      </c>
      <c r="K133" s="169">
        <v>0</v>
      </c>
      <c r="L133" s="169">
        <v>0</v>
      </c>
      <c r="M133" s="169">
        <f t="shared" si="48"/>
        <v>0</v>
      </c>
      <c r="N133" s="169">
        <v>0</v>
      </c>
      <c r="O133" s="169">
        <v>0</v>
      </c>
      <c r="P133" s="169">
        <f t="shared" si="49"/>
        <v>0</v>
      </c>
      <c r="Q133" s="169">
        <f t="shared" si="50"/>
        <v>5000000</v>
      </c>
      <c r="R133" s="169">
        <f t="shared" si="41"/>
        <v>0</v>
      </c>
      <c r="T133" s="290">
        <v>20101040902</v>
      </c>
      <c r="U133" s="328" t="s">
        <v>203</v>
      </c>
      <c r="V133" s="329">
        <v>5000000</v>
      </c>
      <c r="W133" s="329">
        <v>0</v>
      </c>
      <c r="X133" s="329">
        <v>0</v>
      </c>
      <c r="Y133" s="329">
        <v>0</v>
      </c>
      <c r="Z133" s="329">
        <f t="shared" si="44"/>
        <v>5000000</v>
      </c>
      <c r="AA133" s="329">
        <v>0</v>
      </c>
      <c r="AB133" s="329">
        <v>0</v>
      </c>
      <c r="AC133" s="329">
        <v>5000000</v>
      </c>
      <c r="AD133" s="329">
        <v>0</v>
      </c>
      <c r="AE133" s="329">
        <v>0</v>
      </c>
      <c r="AF133" s="329">
        <v>0</v>
      </c>
      <c r="AG133" s="329">
        <v>0</v>
      </c>
      <c r="AH133" s="329">
        <v>0</v>
      </c>
      <c r="AI133" s="329">
        <v>0</v>
      </c>
      <c r="AJ133" s="335">
        <f t="shared" si="45"/>
        <v>0</v>
      </c>
    </row>
    <row r="134" spans="1:36" s="4" customFormat="1" x14ac:dyDescent="0.25">
      <c r="A134" s="14" t="s">
        <v>204</v>
      </c>
      <c r="B134" s="9" t="s">
        <v>205</v>
      </c>
      <c r="C134" s="10">
        <f>+C135</f>
        <v>137906580</v>
      </c>
      <c r="D134" s="10">
        <f t="shared" ref="D134:R134" si="82">+D135</f>
        <v>0</v>
      </c>
      <c r="E134" s="10">
        <f t="shared" si="82"/>
        <v>0</v>
      </c>
      <c r="F134" s="10">
        <f t="shared" si="82"/>
        <v>0</v>
      </c>
      <c r="G134" s="10">
        <f t="shared" si="43"/>
        <v>137906580</v>
      </c>
      <c r="H134" s="10">
        <f t="shared" si="82"/>
        <v>5122950</v>
      </c>
      <c r="I134" s="10">
        <f t="shared" si="82"/>
        <v>19180000</v>
      </c>
      <c r="J134" s="10">
        <f t="shared" si="40"/>
        <v>118726580</v>
      </c>
      <c r="K134" s="10">
        <f t="shared" si="82"/>
        <v>0</v>
      </c>
      <c r="L134" s="10">
        <f t="shared" si="82"/>
        <v>14057050</v>
      </c>
      <c r="M134" s="10">
        <f t="shared" si="48"/>
        <v>5122950</v>
      </c>
      <c r="N134" s="10">
        <f t="shared" si="82"/>
        <v>0</v>
      </c>
      <c r="O134" s="10">
        <f t="shared" si="82"/>
        <v>60000000</v>
      </c>
      <c r="P134" s="10">
        <f t="shared" si="49"/>
        <v>40820000</v>
      </c>
      <c r="Q134" s="10">
        <f t="shared" si="50"/>
        <v>77906580</v>
      </c>
      <c r="R134" s="10">
        <f t="shared" si="41"/>
        <v>14057050</v>
      </c>
      <c r="T134" s="290">
        <v>2010106</v>
      </c>
      <c r="U134" s="328" t="s">
        <v>205</v>
      </c>
      <c r="V134" s="329">
        <v>137906580</v>
      </c>
      <c r="W134" s="329">
        <v>0</v>
      </c>
      <c r="X134" s="329">
        <v>0</v>
      </c>
      <c r="Y134" s="329">
        <v>0</v>
      </c>
      <c r="Z134" s="329">
        <f t="shared" si="44"/>
        <v>137906580</v>
      </c>
      <c r="AA134" s="329">
        <v>0</v>
      </c>
      <c r="AB134" s="329">
        <v>60000000</v>
      </c>
      <c r="AC134" s="329">
        <v>77906580</v>
      </c>
      <c r="AD134" s="329">
        <v>5122950</v>
      </c>
      <c r="AE134" s="329">
        <v>19180000</v>
      </c>
      <c r="AF134" s="329">
        <v>40820000</v>
      </c>
      <c r="AG134" s="329">
        <v>14057050</v>
      </c>
      <c r="AH134" s="329">
        <v>0</v>
      </c>
      <c r="AI134" s="329">
        <v>14057050</v>
      </c>
      <c r="AJ134" s="335">
        <f t="shared" si="45"/>
        <v>0</v>
      </c>
    </row>
    <row r="135" spans="1:36" s="4" customFormat="1" x14ac:dyDescent="0.25">
      <c r="A135" s="14" t="s">
        <v>206</v>
      </c>
      <c r="B135" s="9" t="s">
        <v>207</v>
      </c>
      <c r="C135" s="10">
        <f>+C136+C137</f>
        <v>137906580</v>
      </c>
      <c r="D135" s="10">
        <f t="shared" ref="D135:R135" si="83">+D136+D137</f>
        <v>0</v>
      </c>
      <c r="E135" s="10">
        <f t="shared" si="83"/>
        <v>0</v>
      </c>
      <c r="F135" s="10">
        <f t="shared" si="83"/>
        <v>0</v>
      </c>
      <c r="G135" s="10">
        <f t="shared" si="43"/>
        <v>137906580</v>
      </c>
      <c r="H135" s="10">
        <f t="shared" si="83"/>
        <v>5122950</v>
      </c>
      <c r="I135" s="10">
        <f t="shared" si="83"/>
        <v>19180000</v>
      </c>
      <c r="J135" s="10">
        <f t="shared" si="40"/>
        <v>118726580</v>
      </c>
      <c r="K135" s="10">
        <f t="shared" si="83"/>
        <v>0</v>
      </c>
      <c r="L135" s="10">
        <f t="shared" si="83"/>
        <v>14057050</v>
      </c>
      <c r="M135" s="10">
        <f t="shared" si="48"/>
        <v>5122950</v>
      </c>
      <c r="N135" s="10">
        <f t="shared" si="83"/>
        <v>0</v>
      </c>
      <c r="O135" s="10">
        <f t="shared" si="83"/>
        <v>60000000</v>
      </c>
      <c r="P135" s="10">
        <f t="shared" si="49"/>
        <v>40820000</v>
      </c>
      <c r="Q135" s="10">
        <f t="shared" si="50"/>
        <v>77906580</v>
      </c>
      <c r="R135" s="10">
        <f t="shared" si="41"/>
        <v>14057050</v>
      </c>
      <c r="T135" s="290">
        <v>201010602</v>
      </c>
      <c r="U135" s="328" t="s">
        <v>207</v>
      </c>
      <c r="V135" s="329">
        <v>137906580</v>
      </c>
      <c r="W135" s="329">
        <v>0</v>
      </c>
      <c r="X135" s="329">
        <v>0</v>
      </c>
      <c r="Y135" s="329">
        <v>0</v>
      </c>
      <c r="Z135" s="329">
        <f t="shared" si="44"/>
        <v>137906580</v>
      </c>
      <c r="AA135" s="329">
        <v>0</v>
      </c>
      <c r="AB135" s="329">
        <v>60000000</v>
      </c>
      <c r="AC135" s="329">
        <v>77906580</v>
      </c>
      <c r="AD135" s="329">
        <v>5122950</v>
      </c>
      <c r="AE135" s="329">
        <v>19180000</v>
      </c>
      <c r="AF135" s="329">
        <v>40820000</v>
      </c>
      <c r="AG135" s="329">
        <v>14057050</v>
      </c>
      <c r="AH135" s="329">
        <v>0</v>
      </c>
      <c r="AI135" s="329">
        <v>14057050</v>
      </c>
      <c r="AJ135" s="335">
        <f t="shared" si="45"/>
        <v>0</v>
      </c>
    </row>
    <row r="136" spans="1:36" x14ac:dyDescent="0.25">
      <c r="A136" s="13" t="s">
        <v>208</v>
      </c>
      <c r="B136" s="1" t="s">
        <v>209</v>
      </c>
      <c r="C136" s="169">
        <v>77906580</v>
      </c>
      <c r="D136" s="169">
        <v>0</v>
      </c>
      <c r="E136" s="169">
        <v>0</v>
      </c>
      <c r="F136" s="169">
        <v>0</v>
      </c>
      <c r="G136" s="169">
        <f t="shared" si="43"/>
        <v>77906580</v>
      </c>
      <c r="H136" s="169">
        <v>0</v>
      </c>
      <c r="I136" s="169">
        <v>0</v>
      </c>
      <c r="J136" s="169">
        <f t="shared" ref="J136:J199" si="84">+G136-I136</f>
        <v>77906580</v>
      </c>
      <c r="K136" s="169">
        <v>0</v>
      </c>
      <c r="L136" s="169">
        <v>0</v>
      </c>
      <c r="M136" s="169">
        <f t="shared" si="48"/>
        <v>0</v>
      </c>
      <c r="N136" s="169">
        <v>0</v>
      </c>
      <c r="O136" s="169">
        <v>0</v>
      </c>
      <c r="P136" s="169">
        <f t="shared" si="49"/>
        <v>0</v>
      </c>
      <c r="Q136" s="169">
        <f t="shared" si="50"/>
        <v>77906580</v>
      </c>
      <c r="R136" s="169">
        <f t="shared" ref="R136:R199" si="85">+L136</f>
        <v>0</v>
      </c>
      <c r="T136" s="290">
        <v>20101060201</v>
      </c>
      <c r="U136" s="328" t="s">
        <v>209</v>
      </c>
      <c r="V136" s="329">
        <v>77906580</v>
      </c>
      <c r="W136" s="329">
        <v>0</v>
      </c>
      <c r="X136" s="329">
        <v>0</v>
      </c>
      <c r="Y136" s="329">
        <v>0</v>
      </c>
      <c r="Z136" s="329">
        <f t="shared" si="44"/>
        <v>77906580</v>
      </c>
      <c r="AA136" s="329">
        <v>0</v>
      </c>
      <c r="AB136" s="329">
        <v>0</v>
      </c>
      <c r="AC136" s="329">
        <v>77906580</v>
      </c>
      <c r="AD136" s="329">
        <v>0</v>
      </c>
      <c r="AE136" s="329">
        <v>0</v>
      </c>
      <c r="AF136" s="329">
        <v>0</v>
      </c>
      <c r="AG136" s="329">
        <v>0</v>
      </c>
      <c r="AH136" s="329">
        <v>0</v>
      </c>
      <c r="AI136" s="329">
        <v>0</v>
      </c>
      <c r="AJ136" s="335">
        <f t="shared" si="45"/>
        <v>0</v>
      </c>
    </row>
    <row r="137" spans="1:36" s="4" customFormat="1" x14ac:dyDescent="0.25">
      <c r="A137" s="14" t="s">
        <v>210</v>
      </c>
      <c r="B137" s="9" t="s">
        <v>211</v>
      </c>
      <c r="C137" s="10">
        <f>+C138+C140</f>
        <v>60000000</v>
      </c>
      <c r="D137" s="10">
        <f t="shared" ref="D137:R137" si="86">+D138+D140</f>
        <v>0</v>
      </c>
      <c r="E137" s="10">
        <f t="shared" si="86"/>
        <v>0</v>
      </c>
      <c r="F137" s="10">
        <f t="shared" si="86"/>
        <v>0</v>
      </c>
      <c r="G137" s="10">
        <f t="shared" ref="G137:G200" si="87">+C137+D137-E137+F137</f>
        <v>60000000</v>
      </c>
      <c r="H137" s="10">
        <f t="shared" si="86"/>
        <v>5122950</v>
      </c>
      <c r="I137" s="10">
        <f t="shared" si="86"/>
        <v>19180000</v>
      </c>
      <c r="J137" s="10">
        <f t="shared" si="84"/>
        <v>40820000</v>
      </c>
      <c r="K137" s="10">
        <f t="shared" si="86"/>
        <v>0</v>
      </c>
      <c r="L137" s="10">
        <f t="shared" si="86"/>
        <v>14057050</v>
      </c>
      <c r="M137" s="10">
        <f t="shared" si="48"/>
        <v>5122950</v>
      </c>
      <c r="N137" s="10">
        <f t="shared" si="86"/>
        <v>0</v>
      </c>
      <c r="O137" s="10">
        <f t="shared" si="86"/>
        <v>60000000</v>
      </c>
      <c r="P137" s="10">
        <f t="shared" si="49"/>
        <v>40820000</v>
      </c>
      <c r="Q137" s="10">
        <f t="shared" si="50"/>
        <v>0</v>
      </c>
      <c r="R137" s="10">
        <f t="shared" si="85"/>
        <v>14057050</v>
      </c>
      <c r="T137" s="290">
        <v>20101060203</v>
      </c>
      <c r="U137" s="328" t="s">
        <v>211</v>
      </c>
      <c r="V137" s="329">
        <v>60000000</v>
      </c>
      <c r="W137" s="329">
        <v>0</v>
      </c>
      <c r="X137" s="329">
        <v>0</v>
      </c>
      <c r="Y137" s="329">
        <v>0</v>
      </c>
      <c r="Z137" s="329">
        <f t="shared" ref="Z137:Z200" si="88">+V137+W137+X137-Y137</f>
        <v>60000000</v>
      </c>
      <c r="AA137" s="329">
        <v>0</v>
      </c>
      <c r="AB137" s="329">
        <v>60000000</v>
      </c>
      <c r="AC137" s="329">
        <v>0</v>
      </c>
      <c r="AD137" s="329">
        <v>5122950</v>
      </c>
      <c r="AE137" s="329">
        <v>19180000</v>
      </c>
      <c r="AF137" s="329">
        <v>40820000</v>
      </c>
      <c r="AG137" s="329">
        <v>14057050</v>
      </c>
      <c r="AH137" s="329">
        <v>0</v>
      </c>
      <c r="AI137" s="329">
        <v>14057050</v>
      </c>
      <c r="AJ137" s="335">
        <f t="shared" ref="AJ137:AJ200" si="89">+W137-F137</f>
        <v>0</v>
      </c>
    </row>
    <row r="138" spans="1:36" s="4" customFormat="1" x14ac:dyDescent="0.25">
      <c r="A138" s="14" t="s">
        <v>212</v>
      </c>
      <c r="B138" s="9" t="s">
        <v>213</v>
      </c>
      <c r="C138" s="10">
        <f>+C139</f>
        <v>45000000</v>
      </c>
      <c r="D138" s="10">
        <f t="shared" ref="D138:R138" si="90">+D139</f>
        <v>0</v>
      </c>
      <c r="E138" s="10">
        <f t="shared" si="90"/>
        <v>0</v>
      </c>
      <c r="F138" s="10">
        <f t="shared" si="90"/>
        <v>0</v>
      </c>
      <c r="G138" s="10">
        <f t="shared" si="87"/>
        <v>45000000</v>
      </c>
      <c r="H138" s="10">
        <f t="shared" si="90"/>
        <v>4180000</v>
      </c>
      <c r="I138" s="10">
        <f t="shared" si="90"/>
        <v>4180000</v>
      </c>
      <c r="J138" s="10">
        <f t="shared" si="84"/>
        <v>40820000</v>
      </c>
      <c r="K138" s="10">
        <f t="shared" si="90"/>
        <v>0</v>
      </c>
      <c r="L138" s="10">
        <f t="shared" si="90"/>
        <v>0</v>
      </c>
      <c r="M138" s="10">
        <f t="shared" si="48"/>
        <v>4180000</v>
      </c>
      <c r="N138" s="10">
        <f t="shared" si="90"/>
        <v>0</v>
      </c>
      <c r="O138" s="10">
        <f t="shared" si="90"/>
        <v>45000000</v>
      </c>
      <c r="P138" s="10">
        <f t="shared" si="49"/>
        <v>40820000</v>
      </c>
      <c r="Q138" s="10">
        <f t="shared" si="50"/>
        <v>0</v>
      </c>
      <c r="R138" s="10">
        <f t="shared" si="85"/>
        <v>0</v>
      </c>
      <c r="T138" s="290">
        <v>201010602031</v>
      </c>
      <c r="U138" s="328" t="s">
        <v>213</v>
      </c>
      <c r="V138" s="329">
        <v>45000000</v>
      </c>
      <c r="W138" s="329">
        <v>0</v>
      </c>
      <c r="X138" s="329">
        <v>0</v>
      </c>
      <c r="Y138" s="329">
        <v>0</v>
      </c>
      <c r="Z138" s="329">
        <f t="shared" si="88"/>
        <v>45000000</v>
      </c>
      <c r="AA138" s="329">
        <v>0</v>
      </c>
      <c r="AB138" s="329">
        <v>45000000</v>
      </c>
      <c r="AC138" s="329">
        <v>0</v>
      </c>
      <c r="AD138" s="329">
        <v>4180000</v>
      </c>
      <c r="AE138" s="329">
        <v>4180000</v>
      </c>
      <c r="AF138" s="329">
        <v>40820000</v>
      </c>
      <c r="AG138" s="329">
        <v>0</v>
      </c>
      <c r="AH138" s="329">
        <v>0</v>
      </c>
      <c r="AI138" s="329">
        <v>0</v>
      </c>
      <c r="AJ138" s="335">
        <f t="shared" si="89"/>
        <v>0</v>
      </c>
    </row>
    <row r="139" spans="1:36" x14ac:dyDescent="0.25">
      <c r="A139" s="13" t="s">
        <v>214</v>
      </c>
      <c r="B139" s="1" t="s">
        <v>215</v>
      </c>
      <c r="C139" s="169">
        <v>45000000</v>
      </c>
      <c r="D139" s="169">
        <v>0</v>
      </c>
      <c r="E139" s="169">
        <v>0</v>
      </c>
      <c r="F139" s="169">
        <v>0</v>
      </c>
      <c r="G139" s="169">
        <f t="shared" si="87"/>
        <v>45000000</v>
      </c>
      <c r="H139" s="169">
        <v>4180000</v>
      </c>
      <c r="I139" s="169">
        <v>4180000</v>
      </c>
      <c r="J139" s="169">
        <f t="shared" si="84"/>
        <v>40820000</v>
      </c>
      <c r="K139" s="169">
        <v>0</v>
      </c>
      <c r="L139" s="169">
        <v>0</v>
      </c>
      <c r="M139" s="169">
        <f t="shared" si="48"/>
        <v>4180000</v>
      </c>
      <c r="N139" s="169">
        <v>0</v>
      </c>
      <c r="O139" s="169">
        <v>45000000</v>
      </c>
      <c r="P139" s="169">
        <f t="shared" si="49"/>
        <v>40820000</v>
      </c>
      <c r="Q139" s="169">
        <f t="shared" si="50"/>
        <v>0</v>
      </c>
      <c r="R139" s="169">
        <f t="shared" si="85"/>
        <v>0</v>
      </c>
      <c r="T139" s="290">
        <v>20101060203101</v>
      </c>
      <c r="U139" s="328" t="s">
        <v>215</v>
      </c>
      <c r="V139" s="329">
        <v>45000000</v>
      </c>
      <c r="W139" s="329">
        <v>0</v>
      </c>
      <c r="X139" s="329">
        <v>0</v>
      </c>
      <c r="Y139" s="329">
        <v>0</v>
      </c>
      <c r="Z139" s="329">
        <f t="shared" si="88"/>
        <v>45000000</v>
      </c>
      <c r="AA139" s="329">
        <v>0</v>
      </c>
      <c r="AB139" s="329">
        <v>45000000</v>
      </c>
      <c r="AC139" s="329">
        <v>0</v>
      </c>
      <c r="AD139" s="329">
        <v>4180000</v>
      </c>
      <c r="AE139" s="329">
        <v>4180000</v>
      </c>
      <c r="AF139" s="329">
        <v>40820000</v>
      </c>
      <c r="AG139" s="329">
        <v>0</v>
      </c>
      <c r="AH139" s="329">
        <v>0</v>
      </c>
      <c r="AI139" s="329">
        <v>0</v>
      </c>
      <c r="AJ139" s="335">
        <f t="shared" si="89"/>
        <v>0</v>
      </c>
    </row>
    <row r="140" spans="1:36" x14ac:dyDescent="0.25">
      <c r="A140" s="13" t="s">
        <v>216</v>
      </c>
      <c r="B140" s="1" t="s">
        <v>217</v>
      </c>
      <c r="C140" s="169">
        <v>15000000</v>
      </c>
      <c r="D140" s="169">
        <v>0</v>
      </c>
      <c r="E140" s="169">
        <v>0</v>
      </c>
      <c r="F140" s="169">
        <v>0</v>
      </c>
      <c r="G140" s="169">
        <f t="shared" si="87"/>
        <v>15000000</v>
      </c>
      <c r="H140" s="169">
        <v>942950</v>
      </c>
      <c r="I140" s="169">
        <v>15000000</v>
      </c>
      <c r="J140" s="169">
        <f t="shared" si="84"/>
        <v>0</v>
      </c>
      <c r="K140" s="169">
        <v>0</v>
      </c>
      <c r="L140" s="169">
        <v>14057050</v>
      </c>
      <c r="M140" s="169">
        <f t="shared" si="48"/>
        <v>942950</v>
      </c>
      <c r="N140" s="169">
        <v>0</v>
      </c>
      <c r="O140" s="169">
        <v>15000000</v>
      </c>
      <c r="P140" s="169">
        <f t="shared" si="49"/>
        <v>0</v>
      </c>
      <c r="Q140" s="169">
        <f t="shared" si="50"/>
        <v>0</v>
      </c>
      <c r="R140" s="169">
        <f t="shared" si="85"/>
        <v>14057050</v>
      </c>
      <c r="T140" s="290">
        <v>201010602032</v>
      </c>
      <c r="U140" s="328" t="s">
        <v>217</v>
      </c>
      <c r="V140" s="329">
        <v>15000000</v>
      </c>
      <c r="W140" s="329">
        <v>0</v>
      </c>
      <c r="X140" s="329">
        <v>0</v>
      </c>
      <c r="Y140" s="329">
        <v>0</v>
      </c>
      <c r="Z140" s="329">
        <f t="shared" si="88"/>
        <v>15000000</v>
      </c>
      <c r="AA140" s="329">
        <v>0</v>
      </c>
      <c r="AB140" s="329">
        <v>15000000</v>
      </c>
      <c r="AC140" s="329">
        <v>0</v>
      </c>
      <c r="AD140" s="329">
        <v>942950</v>
      </c>
      <c r="AE140" s="329">
        <v>15000000</v>
      </c>
      <c r="AF140" s="329">
        <v>0</v>
      </c>
      <c r="AG140" s="329">
        <v>14057050</v>
      </c>
      <c r="AH140" s="329">
        <v>0</v>
      </c>
      <c r="AI140" s="329">
        <v>14057050</v>
      </c>
      <c r="AJ140" s="335">
        <f t="shared" si="89"/>
        <v>0</v>
      </c>
    </row>
    <row r="141" spans="1:36" s="4" customFormat="1" x14ac:dyDescent="0.25">
      <c r="A141" s="11" t="s">
        <v>218</v>
      </c>
      <c r="B141" s="5" t="s">
        <v>219</v>
      </c>
      <c r="C141" s="6">
        <f>+C142+C219</f>
        <v>13760410587.224998</v>
      </c>
      <c r="D141" s="6">
        <f t="shared" ref="D141:R141" si="91">+D142+D219</f>
        <v>687848500.77999997</v>
      </c>
      <c r="E141" s="6">
        <f t="shared" si="91"/>
        <v>388025000</v>
      </c>
      <c r="F141" s="6">
        <f t="shared" si="91"/>
        <v>938633358</v>
      </c>
      <c r="G141" s="6">
        <f t="shared" si="87"/>
        <v>14998867446.004999</v>
      </c>
      <c r="H141" s="6">
        <f t="shared" si="91"/>
        <v>1618660871.6450002</v>
      </c>
      <c r="I141" s="6">
        <f t="shared" si="91"/>
        <v>11026376464.415001</v>
      </c>
      <c r="J141" s="6">
        <f t="shared" si="84"/>
        <v>3972490981.5899982</v>
      </c>
      <c r="K141" s="6">
        <f t="shared" si="91"/>
        <v>2270219212.0149999</v>
      </c>
      <c r="L141" s="6">
        <f t="shared" si="91"/>
        <v>7534293833.5049992</v>
      </c>
      <c r="M141" s="6">
        <f t="shared" si="48"/>
        <v>3492082630.9100018</v>
      </c>
      <c r="N141" s="6">
        <f t="shared" si="91"/>
        <v>591870795.78999996</v>
      </c>
      <c r="O141" s="6">
        <f t="shared" si="91"/>
        <v>12729706587.477001</v>
      </c>
      <c r="P141" s="6">
        <f t="shared" si="49"/>
        <v>1703330123.0620003</v>
      </c>
      <c r="Q141" s="6">
        <f t="shared" si="50"/>
        <v>2269160858.527998</v>
      </c>
      <c r="R141" s="6">
        <f t="shared" si="85"/>
        <v>7534293833.5049992</v>
      </c>
      <c r="T141" s="290">
        <v>202</v>
      </c>
      <c r="U141" s="328" t="s">
        <v>219</v>
      </c>
      <c r="V141" s="329">
        <v>13760410589.148998</v>
      </c>
      <c r="W141" s="329">
        <v>938633358</v>
      </c>
      <c r="X141" s="329">
        <v>687848500.77999997</v>
      </c>
      <c r="Y141" s="329">
        <v>388025000</v>
      </c>
      <c r="Z141" s="329">
        <f t="shared" si="88"/>
        <v>14998867447.928999</v>
      </c>
      <c r="AA141" s="329">
        <v>553982681.79000092</v>
      </c>
      <c r="AB141" s="329">
        <v>12697818473.476999</v>
      </c>
      <c r="AC141" s="329">
        <v>2301048974.4519997</v>
      </c>
      <c r="AD141" s="329">
        <v>1580772757.6450005</v>
      </c>
      <c r="AE141" s="329">
        <v>10994488350.414995</v>
      </c>
      <c r="AF141" s="329">
        <v>1703330123.0620041</v>
      </c>
      <c r="AG141" s="329">
        <v>5270074621.4899988</v>
      </c>
      <c r="AH141" s="329">
        <v>2232331098.0150013</v>
      </c>
      <c r="AI141" s="329">
        <v>7502405719.5050001</v>
      </c>
      <c r="AJ141" s="335">
        <f t="shared" si="89"/>
        <v>0</v>
      </c>
    </row>
    <row r="142" spans="1:36" s="4" customFormat="1" x14ac:dyDescent="0.25">
      <c r="A142" s="11" t="s">
        <v>220</v>
      </c>
      <c r="B142" s="5" t="s">
        <v>221</v>
      </c>
      <c r="C142" s="6">
        <f>+C143+C157+C160+C171+C206</f>
        <v>2095723556.7799988</v>
      </c>
      <c r="D142" s="6">
        <f t="shared" ref="D142:R142" si="92">+D143+D157+D160+D171+D206</f>
        <v>0</v>
      </c>
      <c r="E142" s="6">
        <f t="shared" si="92"/>
        <v>34000000</v>
      </c>
      <c r="F142" s="6">
        <f t="shared" si="92"/>
        <v>10000000</v>
      </c>
      <c r="G142" s="6">
        <f t="shared" si="87"/>
        <v>2071723556.7799988</v>
      </c>
      <c r="H142" s="6">
        <f t="shared" si="92"/>
        <v>121167359.72999999</v>
      </c>
      <c r="I142" s="6">
        <f t="shared" si="92"/>
        <v>868034386.67999935</v>
      </c>
      <c r="J142" s="6">
        <f t="shared" si="84"/>
        <v>1203689170.0999994</v>
      </c>
      <c r="K142" s="6">
        <f t="shared" si="92"/>
        <v>62257159.469999999</v>
      </c>
      <c r="L142" s="6">
        <f t="shared" si="92"/>
        <v>579337129.24999928</v>
      </c>
      <c r="M142" s="6">
        <f t="shared" ref="M142:M205" si="93">+I142-L142</f>
        <v>288697257.43000007</v>
      </c>
      <c r="N142" s="6">
        <f t="shared" si="92"/>
        <v>37479107.729999997</v>
      </c>
      <c r="O142" s="6">
        <f t="shared" si="92"/>
        <v>1409171880.6799994</v>
      </c>
      <c r="P142" s="6">
        <f t="shared" ref="P142:P205" si="94">+O142-I142</f>
        <v>541137494</v>
      </c>
      <c r="Q142" s="6">
        <f t="shared" ref="Q142:Q205" si="95">+G142-O142</f>
        <v>662551676.09999943</v>
      </c>
      <c r="R142" s="6">
        <f t="shared" si="85"/>
        <v>579337129.24999928</v>
      </c>
      <c r="T142" s="290">
        <v>20201</v>
      </c>
      <c r="U142" s="328" t="s">
        <v>221</v>
      </c>
      <c r="V142" s="329">
        <v>2095723556.7799988</v>
      </c>
      <c r="W142" s="329">
        <v>10000000</v>
      </c>
      <c r="X142" s="329">
        <v>0</v>
      </c>
      <c r="Y142" s="329">
        <v>34000000</v>
      </c>
      <c r="Z142" s="329">
        <f t="shared" si="88"/>
        <v>2071723556.7799988</v>
      </c>
      <c r="AA142" s="329">
        <v>37479107.730000019</v>
      </c>
      <c r="AB142" s="329">
        <v>1409171880.6799994</v>
      </c>
      <c r="AC142" s="329">
        <v>662551676.09999943</v>
      </c>
      <c r="AD142" s="329">
        <v>121167359.73000002</v>
      </c>
      <c r="AE142" s="329">
        <v>868034386.67999935</v>
      </c>
      <c r="AF142" s="329">
        <v>541137494</v>
      </c>
      <c r="AG142" s="329">
        <v>517079969.7799992</v>
      </c>
      <c r="AH142" s="329">
        <v>62257159.470000088</v>
      </c>
      <c r="AI142" s="329">
        <v>579337129.24999928</v>
      </c>
      <c r="AJ142" s="335">
        <f t="shared" si="89"/>
        <v>0</v>
      </c>
    </row>
    <row r="143" spans="1:36" s="4" customFormat="1" x14ac:dyDescent="0.25">
      <c r="A143" s="14" t="s">
        <v>222</v>
      </c>
      <c r="B143" s="9" t="s">
        <v>223</v>
      </c>
      <c r="C143" s="10">
        <f>+C144+C148</f>
        <v>141000000</v>
      </c>
      <c r="D143" s="10">
        <f t="shared" ref="D143:R143" si="96">+D144+D148</f>
        <v>0</v>
      </c>
      <c r="E143" s="10">
        <f t="shared" si="96"/>
        <v>0</v>
      </c>
      <c r="F143" s="10">
        <f t="shared" si="96"/>
        <v>0</v>
      </c>
      <c r="G143" s="10">
        <f t="shared" si="87"/>
        <v>141000000</v>
      </c>
      <c r="H143" s="10">
        <f t="shared" si="96"/>
        <v>0</v>
      </c>
      <c r="I143" s="10">
        <f t="shared" si="96"/>
        <v>39493500</v>
      </c>
      <c r="J143" s="10">
        <f t="shared" si="84"/>
        <v>101506500</v>
      </c>
      <c r="K143" s="10">
        <f t="shared" si="96"/>
        <v>0</v>
      </c>
      <c r="L143" s="10">
        <f t="shared" si="96"/>
        <v>27493500</v>
      </c>
      <c r="M143" s="10">
        <f t="shared" si="93"/>
        <v>12000000</v>
      </c>
      <c r="N143" s="10">
        <f t="shared" si="96"/>
        <v>0</v>
      </c>
      <c r="O143" s="10">
        <f t="shared" si="96"/>
        <v>120000000</v>
      </c>
      <c r="P143" s="10">
        <f t="shared" si="94"/>
        <v>80506500</v>
      </c>
      <c r="Q143" s="10">
        <f t="shared" si="95"/>
        <v>21000000</v>
      </c>
      <c r="R143" s="10">
        <f t="shared" si="85"/>
        <v>27493500</v>
      </c>
      <c r="T143" s="290">
        <v>2020100</v>
      </c>
      <c r="U143" s="328" t="s">
        <v>223</v>
      </c>
      <c r="V143" s="329">
        <v>141000000</v>
      </c>
      <c r="W143" s="329">
        <v>0</v>
      </c>
      <c r="X143" s="329">
        <v>0</v>
      </c>
      <c r="Y143" s="329">
        <v>0</v>
      </c>
      <c r="Z143" s="329">
        <f t="shared" si="88"/>
        <v>141000000</v>
      </c>
      <c r="AA143" s="329">
        <v>0</v>
      </c>
      <c r="AB143" s="329">
        <v>120000000</v>
      </c>
      <c r="AC143" s="329">
        <v>21000000</v>
      </c>
      <c r="AD143" s="329">
        <v>0</v>
      </c>
      <c r="AE143" s="329">
        <v>39493500</v>
      </c>
      <c r="AF143" s="329">
        <v>80506500</v>
      </c>
      <c r="AG143" s="329">
        <v>27493500</v>
      </c>
      <c r="AH143" s="329">
        <v>0</v>
      </c>
      <c r="AI143" s="329">
        <v>27493500</v>
      </c>
      <c r="AJ143" s="335">
        <f t="shared" si="89"/>
        <v>0</v>
      </c>
    </row>
    <row r="144" spans="1:36" s="4" customFormat="1" x14ac:dyDescent="0.25">
      <c r="A144" s="14" t="s">
        <v>224</v>
      </c>
      <c r="B144" s="9" t="s">
        <v>225</v>
      </c>
      <c r="C144" s="10">
        <f>+C145+C146+C147</f>
        <v>60300000</v>
      </c>
      <c r="D144" s="10">
        <f t="shared" ref="D144:R144" si="97">+D145+D146+D147</f>
        <v>0</v>
      </c>
      <c r="E144" s="10">
        <f t="shared" si="97"/>
        <v>0</v>
      </c>
      <c r="F144" s="10">
        <f t="shared" si="97"/>
        <v>0</v>
      </c>
      <c r="G144" s="10">
        <f t="shared" si="87"/>
        <v>60300000</v>
      </c>
      <c r="H144" s="10">
        <f t="shared" si="97"/>
        <v>0</v>
      </c>
      <c r="I144" s="10">
        <f t="shared" si="97"/>
        <v>20000000</v>
      </c>
      <c r="J144" s="10">
        <f t="shared" si="84"/>
        <v>40300000</v>
      </c>
      <c r="K144" s="10">
        <f t="shared" si="97"/>
        <v>0</v>
      </c>
      <c r="L144" s="10">
        <f t="shared" si="97"/>
        <v>20000000</v>
      </c>
      <c r="M144" s="10">
        <f t="shared" si="93"/>
        <v>0</v>
      </c>
      <c r="N144" s="10">
        <f t="shared" si="97"/>
        <v>0</v>
      </c>
      <c r="O144" s="10">
        <f t="shared" si="97"/>
        <v>40000000</v>
      </c>
      <c r="P144" s="10">
        <f t="shared" si="94"/>
        <v>20000000</v>
      </c>
      <c r="Q144" s="10">
        <f t="shared" si="95"/>
        <v>20300000</v>
      </c>
      <c r="R144" s="10">
        <f t="shared" si="85"/>
        <v>20000000</v>
      </c>
      <c r="T144" s="290">
        <v>202010001</v>
      </c>
      <c r="U144" s="328" t="s">
        <v>225</v>
      </c>
      <c r="V144" s="329">
        <v>60300000</v>
      </c>
      <c r="W144" s="329">
        <v>0</v>
      </c>
      <c r="X144" s="329">
        <v>0</v>
      </c>
      <c r="Y144" s="329">
        <v>0</v>
      </c>
      <c r="Z144" s="329">
        <f t="shared" si="88"/>
        <v>60300000</v>
      </c>
      <c r="AA144" s="329">
        <v>0</v>
      </c>
      <c r="AB144" s="329">
        <v>40000000</v>
      </c>
      <c r="AC144" s="329">
        <v>20300000</v>
      </c>
      <c r="AD144" s="329">
        <v>0</v>
      </c>
      <c r="AE144" s="329">
        <v>20000000</v>
      </c>
      <c r="AF144" s="329">
        <v>20000000</v>
      </c>
      <c r="AG144" s="329">
        <v>20000000</v>
      </c>
      <c r="AH144" s="329">
        <v>0</v>
      </c>
      <c r="AI144" s="329">
        <v>20000000</v>
      </c>
      <c r="AJ144" s="335">
        <f t="shared" si="89"/>
        <v>0</v>
      </c>
    </row>
    <row r="145" spans="1:36" x14ac:dyDescent="0.25">
      <c r="A145" s="13" t="s">
        <v>226</v>
      </c>
      <c r="B145" s="1" t="s">
        <v>227</v>
      </c>
      <c r="C145" s="169">
        <v>300000</v>
      </c>
      <c r="D145" s="169">
        <v>0</v>
      </c>
      <c r="E145" s="169">
        <v>0</v>
      </c>
      <c r="F145" s="169">
        <v>0</v>
      </c>
      <c r="G145" s="169">
        <f t="shared" si="87"/>
        <v>300000</v>
      </c>
      <c r="H145" s="169">
        <v>0</v>
      </c>
      <c r="I145" s="169">
        <v>0</v>
      </c>
      <c r="J145" s="169">
        <f t="shared" si="84"/>
        <v>300000</v>
      </c>
      <c r="K145" s="169">
        <v>0</v>
      </c>
      <c r="L145" s="169">
        <v>0</v>
      </c>
      <c r="M145" s="169">
        <f t="shared" si="93"/>
        <v>0</v>
      </c>
      <c r="N145" s="169">
        <v>0</v>
      </c>
      <c r="O145" s="169">
        <v>0</v>
      </c>
      <c r="P145" s="169">
        <f t="shared" si="94"/>
        <v>0</v>
      </c>
      <c r="Q145" s="169">
        <f t="shared" si="95"/>
        <v>300000</v>
      </c>
      <c r="R145" s="169">
        <f t="shared" si="85"/>
        <v>0</v>
      </c>
      <c r="T145" s="290">
        <v>20201000102</v>
      </c>
      <c r="U145" s="328" t="s">
        <v>227</v>
      </c>
      <c r="V145" s="329">
        <v>300000</v>
      </c>
      <c r="W145" s="329">
        <v>0</v>
      </c>
      <c r="X145" s="329">
        <v>0</v>
      </c>
      <c r="Y145" s="329">
        <v>0</v>
      </c>
      <c r="Z145" s="329">
        <f t="shared" si="88"/>
        <v>300000</v>
      </c>
      <c r="AA145" s="329">
        <v>0</v>
      </c>
      <c r="AB145" s="329">
        <v>0</v>
      </c>
      <c r="AC145" s="329">
        <v>300000</v>
      </c>
      <c r="AD145" s="329">
        <v>0</v>
      </c>
      <c r="AE145" s="329">
        <v>0</v>
      </c>
      <c r="AF145" s="329">
        <v>0</v>
      </c>
      <c r="AG145" s="329">
        <v>0</v>
      </c>
      <c r="AH145" s="329">
        <v>0</v>
      </c>
      <c r="AI145" s="329">
        <v>0</v>
      </c>
      <c r="AJ145" s="335">
        <f t="shared" si="89"/>
        <v>0</v>
      </c>
    </row>
    <row r="146" spans="1:36" x14ac:dyDescent="0.25">
      <c r="A146" s="13" t="s">
        <v>228</v>
      </c>
      <c r="B146" s="1" t="s">
        <v>229</v>
      </c>
      <c r="C146" s="169">
        <v>40000000</v>
      </c>
      <c r="D146" s="169">
        <v>0</v>
      </c>
      <c r="E146" s="169">
        <v>0</v>
      </c>
      <c r="F146" s="169">
        <v>0</v>
      </c>
      <c r="G146" s="169">
        <f t="shared" si="87"/>
        <v>40000000</v>
      </c>
      <c r="H146" s="169">
        <v>0</v>
      </c>
      <c r="I146" s="169">
        <v>20000000</v>
      </c>
      <c r="J146" s="169">
        <f t="shared" si="84"/>
        <v>20000000</v>
      </c>
      <c r="K146" s="169">
        <v>0</v>
      </c>
      <c r="L146" s="169">
        <v>20000000</v>
      </c>
      <c r="M146" s="169">
        <f t="shared" si="93"/>
        <v>0</v>
      </c>
      <c r="N146" s="169">
        <v>0</v>
      </c>
      <c r="O146" s="169">
        <v>40000000</v>
      </c>
      <c r="P146" s="169">
        <f t="shared" si="94"/>
        <v>20000000</v>
      </c>
      <c r="Q146" s="169">
        <f t="shared" si="95"/>
        <v>0</v>
      </c>
      <c r="R146" s="169">
        <f t="shared" si="85"/>
        <v>20000000</v>
      </c>
      <c r="T146" s="290">
        <v>20201000104</v>
      </c>
      <c r="U146" s="328" t="s">
        <v>229</v>
      </c>
      <c r="V146" s="329">
        <v>40000000</v>
      </c>
      <c r="W146" s="329">
        <v>0</v>
      </c>
      <c r="X146" s="329">
        <v>0</v>
      </c>
      <c r="Y146" s="329">
        <v>0</v>
      </c>
      <c r="Z146" s="329">
        <f t="shared" si="88"/>
        <v>40000000</v>
      </c>
      <c r="AA146" s="329">
        <v>0</v>
      </c>
      <c r="AB146" s="329">
        <v>40000000</v>
      </c>
      <c r="AC146" s="329">
        <v>0</v>
      </c>
      <c r="AD146" s="329">
        <v>0</v>
      </c>
      <c r="AE146" s="329">
        <v>20000000</v>
      </c>
      <c r="AF146" s="329">
        <v>20000000</v>
      </c>
      <c r="AG146" s="329">
        <v>20000000</v>
      </c>
      <c r="AH146" s="329">
        <v>0</v>
      </c>
      <c r="AI146" s="329">
        <v>20000000</v>
      </c>
      <c r="AJ146" s="335">
        <f t="shared" si="89"/>
        <v>0</v>
      </c>
    </row>
    <row r="147" spans="1:36" x14ac:dyDescent="0.25">
      <c r="A147" s="13" t="s">
        <v>230</v>
      </c>
      <c r="B147" s="1" t="s">
        <v>231</v>
      </c>
      <c r="C147" s="169">
        <v>20000000</v>
      </c>
      <c r="D147" s="169">
        <v>0</v>
      </c>
      <c r="E147" s="169">
        <v>0</v>
      </c>
      <c r="F147" s="169">
        <v>0</v>
      </c>
      <c r="G147" s="169">
        <f t="shared" si="87"/>
        <v>20000000</v>
      </c>
      <c r="H147" s="169">
        <v>0</v>
      </c>
      <c r="I147" s="169">
        <v>0</v>
      </c>
      <c r="J147" s="169">
        <f t="shared" si="84"/>
        <v>20000000</v>
      </c>
      <c r="K147" s="169">
        <v>0</v>
      </c>
      <c r="L147" s="169">
        <v>0</v>
      </c>
      <c r="M147" s="169">
        <f t="shared" si="93"/>
        <v>0</v>
      </c>
      <c r="N147" s="169">
        <v>0</v>
      </c>
      <c r="O147" s="169">
        <v>0</v>
      </c>
      <c r="P147" s="169">
        <f t="shared" si="94"/>
        <v>0</v>
      </c>
      <c r="Q147" s="169">
        <f t="shared" si="95"/>
        <v>20000000</v>
      </c>
      <c r="R147" s="169">
        <f t="shared" si="85"/>
        <v>0</v>
      </c>
      <c r="T147" s="290">
        <v>20201000109</v>
      </c>
      <c r="U147" s="328" t="s">
        <v>231</v>
      </c>
      <c r="V147" s="329">
        <v>20000000</v>
      </c>
      <c r="W147" s="329">
        <v>0</v>
      </c>
      <c r="X147" s="329">
        <v>0</v>
      </c>
      <c r="Y147" s="329">
        <v>0</v>
      </c>
      <c r="Z147" s="329">
        <f t="shared" si="88"/>
        <v>20000000</v>
      </c>
      <c r="AA147" s="329">
        <v>0</v>
      </c>
      <c r="AB147" s="329">
        <v>0</v>
      </c>
      <c r="AC147" s="329">
        <v>20000000</v>
      </c>
      <c r="AD147" s="329">
        <v>0</v>
      </c>
      <c r="AE147" s="329">
        <v>0</v>
      </c>
      <c r="AF147" s="329">
        <v>0</v>
      </c>
      <c r="AG147" s="329">
        <v>0</v>
      </c>
      <c r="AH147" s="329">
        <v>0</v>
      </c>
      <c r="AI147" s="329">
        <v>0</v>
      </c>
      <c r="AJ147" s="335">
        <f t="shared" si="89"/>
        <v>0</v>
      </c>
    </row>
    <row r="148" spans="1:36" s="4" customFormat="1" x14ac:dyDescent="0.25">
      <c r="A148" s="14" t="s">
        <v>232</v>
      </c>
      <c r="B148" s="9" t="s">
        <v>233</v>
      </c>
      <c r="C148" s="10">
        <f>+C149+C155+C156</f>
        <v>80700000</v>
      </c>
      <c r="D148" s="10">
        <f t="shared" ref="D148:R148" si="98">+D149+D155+D156</f>
        <v>0</v>
      </c>
      <c r="E148" s="10">
        <f t="shared" si="98"/>
        <v>0</v>
      </c>
      <c r="F148" s="10">
        <f t="shared" si="98"/>
        <v>0</v>
      </c>
      <c r="G148" s="10">
        <f t="shared" si="87"/>
        <v>80700000</v>
      </c>
      <c r="H148" s="10">
        <f t="shared" si="98"/>
        <v>0</v>
      </c>
      <c r="I148" s="10">
        <f t="shared" si="98"/>
        <v>19493500</v>
      </c>
      <c r="J148" s="10">
        <f t="shared" si="84"/>
        <v>61206500</v>
      </c>
      <c r="K148" s="10">
        <f t="shared" si="98"/>
        <v>0</v>
      </c>
      <c r="L148" s="10">
        <f t="shared" si="98"/>
        <v>7493500</v>
      </c>
      <c r="M148" s="10">
        <f t="shared" si="93"/>
        <v>12000000</v>
      </c>
      <c r="N148" s="10">
        <f t="shared" si="98"/>
        <v>0</v>
      </c>
      <c r="O148" s="10">
        <f t="shared" si="98"/>
        <v>80000000</v>
      </c>
      <c r="P148" s="10">
        <f t="shared" si="94"/>
        <v>60506500</v>
      </c>
      <c r="Q148" s="10">
        <f t="shared" si="95"/>
        <v>700000</v>
      </c>
      <c r="R148" s="10">
        <f t="shared" si="85"/>
        <v>7493500</v>
      </c>
      <c r="T148" s="290">
        <v>202010002</v>
      </c>
      <c r="U148" s="328" t="s">
        <v>233</v>
      </c>
      <c r="V148" s="329">
        <v>80700000</v>
      </c>
      <c r="W148" s="329">
        <v>0</v>
      </c>
      <c r="X148" s="329">
        <v>0</v>
      </c>
      <c r="Y148" s="329">
        <v>0</v>
      </c>
      <c r="Z148" s="329">
        <f t="shared" si="88"/>
        <v>80700000</v>
      </c>
      <c r="AA148" s="329">
        <v>0</v>
      </c>
      <c r="AB148" s="329">
        <v>80000000</v>
      </c>
      <c r="AC148" s="329">
        <v>700000</v>
      </c>
      <c r="AD148" s="329">
        <v>0</v>
      </c>
      <c r="AE148" s="329">
        <v>19493500</v>
      </c>
      <c r="AF148" s="329">
        <v>60506500</v>
      </c>
      <c r="AG148" s="329">
        <v>7493500</v>
      </c>
      <c r="AH148" s="329">
        <v>0</v>
      </c>
      <c r="AI148" s="329">
        <v>7493500</v>
      </c>
      <c r="AJ148" s="335">
        <f t="shared" si="89"/>
        <v>0</v>
      </c>
    </row>
    <row r="149" spans="1:36" s="4" customFormat="1" x14ac:dyDescent="0.25">
      <c r="A149" s="14" t="s">
        <v>234</v>
      </c>
      <c r="B149" s="9" t="s">
        <v>235</v>
      </c>
      <c r="C149" s="10">
        <f>+C150+C151+C152+C153+C154</f>
        <v>80000000</v>
      </c>
      <c r="D149" s="10">
        <f t="shared" ref="D149:R149" si="99">+D150+D151+D152+D153+D154</f>
        <v>0</v>
      </c>
      <c r="E149" s="10">
        <f t="shared" si="99"/>
        <v>0</v>
      </c>
      <c r="F149" s="10">
        <f t="shared" si="99"/>
        <v>0</v>
      </c>
      <c r="G149" s="10">
        <f t="shared" si="87"/>
        <v>80000000</v>
      </c>
      <c r="H149" s="10">
        <f t="shared" si="99"/>
        <v>0</v>
      </c>
      <c r="I149" s="10">
        <f t="shared" si="99"/>
        <v>19493500</v>
      </c>
      <c r="J149" s="10">
        <f t="shared" si="84"/>
        <v>60506500</v>
      </c>
      <c r="K149" s="10">
        <f t="shared" si="99"/>
        <v>0</v>
      </c>
      <c r="L149" s="10">
        <f t="shared" si="99"/>
        <v>7493500</v>
      </c>
      <c r="M149" s="10">
        <f t="shared" si="93"/>
        <v>12000000</v>
      </c>
      <c r="N149" s="10">
        <f t="shared" si="99"/>
        <v>0</v>
      </c>
      <c r="O149" s="10">
        <f t="shared" si="99"/>
        <v>80000000</v>
      </c>
      <c r="P149" s="10">
        <f t="shared" si="94"/>
        <v>60506500</v>
      </c>
      <c r="Q149" s="10">
        <f t="shared" si="95"/>
        <v>0</v>
      </c>
      <c r="R149" s="10">
        <f t="shared" si="85"/>
        <v>7493500</v>
      </c>
      <c r="T149" s="290">
        <v>20201000201</v>
      </c>
      <c r="U149" s="328" t="s">
        <v>235</v>
      </c>
      <c r="V149" s="329">
        <v>80000000</v>
      </c>
      <c r="W149" s="329">
        <v>0</v>
      </c>
      <c r="X149" s="329">
        <v>0</v>
      </c>
      <c r="Y149" s="329">
        <v>0</v>
      </c>
      <c r="Z149" s="329">
        <f t="shared" si="88"/>
        <v>80000000</v>
      </c>
      <c r="AA149" s="329">
        <v>0</v>
      </c>
      <c r="AB149" s="329">
        <v>80000000</v>
      </c>
      <c r="AC149" s="329">
        <v>0</v>
      </c>
      <c r="AD149" s="329">
        <v>0</v>
      </c>
      <c r="AE149" s="329">
        <v>19493500</v>
      </c>
      <c r="AF149" s="329">
        <v>60506500</v>
      </c>
      <c r="AG149" s="329">
        <v>7493500</v>
      </c>
      <c r="AH149" s="329">
        <v>0</v>
      </c>
      <c r="AI149" s="329">
        <v>7493500</v>
      </c>
      <c r="AJ149" s="335">
        <f t="shared" si="89"/>
        <v>0</v>
      </c>
    </row>
    <row r="150" spans="1:36" x14ac:dyDescent="0.25">
      <c r="A150" s="13" t="s">
        <v>236</v>
      </c>
      <c r="B150" s="1" t="s">
        <v>237</v>
      </c>
      <c r="C150" s="169">
        <v>20000000</v>
      </c>
      <c r="D150" s="169">
        <v>0</v>
      </c>
      <c r="E150" s="169">
        <v>0</v>
      </c>
      <c r="F150" s="169">
        <v>0</v>
      </c>
      <c r="G150" s="169">
        <f t="shared" si="87"/>
        <v>20000000</v>
      </c>
      <c r="H150" s="169">
        <v>0</v>
      </c>
      <c r="I150" s="169">
        <v>1056000</v>
      </c>
      <c r="J150" s="169">
        <f t="shared" si="84"/>
        <v>18944000</v>
      </c>
      <c r="K150" s="169">
        <v>0</v>
      </c>
      <c r="L150" s="169">
        <v>1056000</v>
      </c>
      <c r="M150" s="169">
        <f t="shared" si="93"/>
        <v>0</v>
      </c>
      <c r="N150" s="169">
        <v>0</v>
      </c>
      <c r="O150" s="169">
        <v>20000000</v>
      </c>
      <c r="P150" s="169">
        <f t="shared" si="94"/>
        <v>18944000</v>
      </c>
      <c r="Q150" s="169">
        <f t="shared" si="95"/>
        <v>0</v>
      </c>
      <c r="R150" s="169">
        <f t="shared" si="85"/>
        <v>1056000</v>
      </c>
      <c r="T150" s="290">
        <v>202010002011</v>
      </c>
      <c r="U150" s="328" t="s">
        <v>237</v>
      </c>
      <c r="V150" s="329">
        <v>20000000</v>
      </c>
      <c r="W150" s="329">
        <v>0</v>
      </c>
      <c r="X150" s="329">
        <v>0</v>
      </c>
      <c r="Y150" s="329">
        <v>0</v>
      </c>
      <c r="Z150" s="329">
        <f t="shared" si="88"/>
        <v>20000000</v>
      </c>
      <c r="AA150" s="329">
        <v>0</v>
      </c>
      <c r="AB150" s="329">
        <v>20000000</v>
      </c>
      <c r="AC150" s="329">
        <v>0</v>
      </c>
      <c r="AD150" s="329">
        <v>0</v>
      </c>
      <c r="AE150" s="329">
        <v>1056000</v>
      </c>
      <c r="AF150" s="329">
        <v>18944000</v>
      </c>
      <c r="AG150" s="329">
        <v>1056000</v>
      </c>
      <c r="AH150" s="329">
        <v>0</v>
      </c>
      <c r="AI150" s="329">
        <v>1056000</v>
      </c>
      <c r="AJ150" s="335">
        <f t="shared" si="89"/>
        <v>0</v>
      </c>
    </row>
    <row r="151" spans="1:36" x14ac:dyDescent="0.25">
      <c r="A151" s="13" t="s">
        <v>238</v>
      </c>
      <c r="B151" s="1" t="s">
        <v>239</v>
      </c>
      <c r="C151" s="169">
        <v>4000000</v>
      </c>
      <c r="D151" s="169">
        <v>0</v>
      </c>
      <c r="E151" s="169">
        <v>0</v>
      </c>
      <c r="F151" s="169">
        <v>0</v>
      </c>
      <c r="G151" s="169">
        <f t="shared" si="87"/>
        <v>4000000</v>
      </c>
      <c r="H151" s="169">
        <v>0</v>
      </c>
      <c r="I151" s="169">
        <v>0</v>
      </c>
      <c r="J151" s="169">
        <f t="shared" si="84"/>
        <v>4000000</v>
      </c>
      <c r="K151" s="169">
        <v>0</v>
      </c>
      <c r="L151" s="169">
        <v>0</v>
      </c>
      <c r="M151" s="169">
        <f t="shared" si="93"/>
        <v>0</v>
      </c>
      <c r="N151" s="169">
        <v>0</v>
      </c>
      <c r="O151" s="169">
        <v>4000000</v>
      </c>
      <c r="P151" s="169">
        <f t="shared" si="94"/>
        <v>4000000</v>
      </c>
      <c r="Q151" s="169">
        <f t="shared" si="95"/>
        <v>0</v>
      </c>
      <c r="R151" s="169">
        <f t="shared" si="85"/>
        <v>0</v>
      </c>
      <c r="T151" s="290">
        <v>202010002012</v>
      </c>
      <c r="U151" s="328" t="s">
        <v>239</v>
      </c>
      <c r="V151" s="329">
        <v>4000000</v>
      </c>
      <c r="W151" s="329">
        <v>0</v>
      </c>
      <c r="X151" s="329">
        <v>0</v>
      </c>
      <c r="Y151" s="329">
        <v>0</v>
      </c>
      <c r="Z151" s="329">
        <f t="shared" si="88"/>
        <v>4000000</v>
      </c>
      <c r="AA151" s="329">
        <v>0</v>
      </c>
      <c r="AB151" s="329">
        <v>4000000</v>
      </c>
      <c r="AC151" s="329">
        <v>0</v>
      </c>
      <c r="AD151" s="329">
        <v>0</v>
      </c>
      <c r="AE151" s="329">
        <v>0</v>
      </c>
      <c r="AF151" s="329">
        <v>4000000</v>
      </c>
      <c r="AG151" s="329">
        <v>0</v>
      </c>
      <c r="AH151" s="329">
        <v>0</v>
      </c>
      <c r="AI151" s="329">
        <v>0</v>
      </c>
      <c r="AJ151" s="335">
        <f t="shared" si="89"/>
        <v>0</v>
      </c>
    </row>
    <row r="152" spans="1:36" x14ac:dyDescent="0.25">
      <c r="A152" s="13" t="s">
        <v>240</v>
      </c>
      <c r="B152" s="1" t="s">
        <v>241</v>
      </c>
      <c r="C152" s="169">
        <v>6000000</v>
      </c>
      <c r="D152" s="169">
        <v>0</v>
      </c>
      <c r="E152" s="169">
        <v>0</v>
      </c>
      <c r="F152" s="169">
        <v>0</v>
      </c>
      <c r="G152" s="169">
        <f t="shared" si="87"/>
        <v>6000000</v>
      </c>
      <c r="H152" s="169">
        <v>0</v>
      </c>
      <c r="I152" s="169">
        <v>0</v>
      </c>
      <c r="J152" s="169">
        <f t="shared" si="84"/>
        <v>6000000</v>
      </c>
      <c r="K152" s="169">
        <v>0</v>
      </c>
      <c r="L152" s="169">
        <v>0</v>
      </c>
      <c r="M152" s="169">
        <f t="shared" si="93"/>
        <v>0</v>
      </c>
      <c r="N152" s="169">
        <v>0</v>
      </c>
      <c r="O152" s="169">
        <v>6000000</v>
      </c>
      <c r="P152" s="169">
        <f t="shared" si="94"/>
        <v>6000000</v>
      </c>
      <c r="Q152" s="169">
        <f t="shared" si="95"/>
        <v>0</v>
      </c>
      <c r="R152" s="169">
        <f t="shared" si="85"/>
        <v>0</v>
      </c>
      <c r="T152" s="290">
        <v>202010002013</v>
      </c>
      <c r="U152" s="328" t="s">
        <v>241</v>
      </c>
      <c r="V152" s="329">
        <v>6000000</v>
      </c>
      <c r="W152" s="329">
        <v>0</v>
      </c>
      <c r="X152" s="329">
        <v>0</v>
      </c>
      <c r="Y152" s="329">
        <v>0</v>
      </c>
      <c r="Z152" s="329">
        <f t="shared" si="88"/>
        <v>6000000</v>
      </c>
      <c r="AA152" s="329">
        <v>0</v>
      </c>
      <c r="AB152" s="329">
        <v>6000000</v>
      </c>
      <c r="AC152" s="329">
        <v>0</v>
      </c>
      <c r="AD152" s="329">
        <v>0</v>
      </c>
      <c r="AE152" s="329">
        <v>0</v>
      </c>
      <c r="AF152" s="329">
        <v>6000000</v>
      </c>
      <c r="AG152" s="329">
        <v>0</v>
      </c>
      <c r="AH152" s="329">
        <v>0</v>
      </c>
      <c r="AI152" s="329">
        <v>0</v>
      </c>
      <c r="AJ152" s="335">
        <f t="shared" si="89"/>
        <v>0</v>
      </c>
    </row>
    <row r="153" spans="1:36" x14ac:dyDescent="0.25">
      <c r="A153" s="13" t="s">
        <v>242</v>
      </c>
      <c r="B153" s="1" t="s">
        <v>243</v>
      </c>
      <c r="C153" s="169">
        <v>10000000</v>
      </c>
      <c r="D153" s="169">
        <v>0</v>
      </c>
      <c r="E153" s="169">
        <v>0</v>
      </c>
      <c r="F153" s="169">
        <v>0</v>
      </c>
      <c r="G153" s="169">
        <f t="shared" si="87"/>
        <v>10000000</v>
      </c>
      <c r="H153" s="169">
        <v>0</v>
      </c>
      <c r="I153" s="169">
        <v>6437500</v>
      </c>
      <c r="J153" s="169">
        <f t="shared" si="84"/>
        <v>3562500</v>
      </c>
      <c r="K153" s="169">
        <v>0</v>
      </c>
      <c r="L153" s="169">
        <v>6437500</v>
      </c>
      <c r="M153" s="169">
        <f t="shared" si="93"/>
        <v>0</v>
      </c>
      <c r="N153" s="169">
        <v>0</v>
      </c>
      <c r="O153" s="169">
        <v>10000000</v>
      </c>
      <c r="P153" s="169">
        <f t="shared" si="94"/>
        <v>3562500</v>
      </c>
      <c r="Q153" s="169">
        <f t="shared" si="95"/>
        <v>0</v>
      </c>
      <c r="R153" s="169">
        <f t="shared" si="85"/>
        <v>6437500</v>
      </c>
      <c r="T153" s="290">
        <v>202010002014</v>
      </c>
      <c r="U153" s="328" t="s">
        <v>243</v>
      </c>
      <c r="V153" s="329">
        <v>10000000</v>
      </c>
      <c r="W153" s="329">
        <v>0</v>
      </c>
      <c r="X153" s="329">
        <v>0</v>
      </c>
      <c r="Y153" s="329">
        <v>0</v>
      </c>
      <c r="Z153" s="329">
        <f t="shared" si="88"/>
        <v>10000000</v>
      </c>
      <c r="AA153" s="329">
        <v>0</v>
      </c>
      <c r="AB153" s="329">
        <v>10000000</v>
      </c>
      <c r="AC153" s="329">
        <v>0</v>
      </c>
      <c r="AD153" s="329">
        <v>0</v>
      </c>
      <c r="AE153" s="329">
        <v>6437500</v>
      </c>
      <c r="AF153" s="329">
        <v>3562500</v>
      </c>
      <c r="AG153" s="329">
        <v>6437500</v>
      </c>
      <c r="AH153" s="329">
        <v>0</v>
      </c>
      <c r="AI153" s="329">
        <v>6437500</v>
      </c>
      <c r="AJ153" s="335">
        <f t="shared" si="89"/>
        <v>0</v>
      </c>
    </row>
    <row r="154" spans="1:36" x14ac:dyDescent="0.25">
      <c r="A154" s="13" t="s">
        <v>244</v>
      </c>
      <c r="B154" s="1" t="s">
        <v>245</v>
      </c>
      <c r="C154" s="169">
        <v>40000000</v>
      </c>
      <c r="D154" s="169">
        <v>0</v>
      </c>
      <c r="E154" s="169">
        <v>0</v>
      </c>
      <c r="F154" s="169">
        <v>0</v>
      </c>
      <c r="G154" s="169">
        <f t="shared" si="87"/>
        <v>40000000</v>
      </c>
      <c r="H154" s="169">
        <v>0</v>
      </c>
      <c r="I154" s="169">
        <v>12000000</v>
      </c>
      <c r="J154" s="169">
        <f t="shared" si="84"/>
        <v>28000000</v>
      </c>
      <c r="K154" s="169">
        <v>0</v>
      </c>
      <c r="L154" s="169">
        <v>0</v>
      </c>
      <c r="M154" s="169">
        <f t="shared" si="93"/>
        <v>12000000</v>
      </c>
      <c r="N154" s="169">
        <v>0</v>
      </c>
      <c r="O154" s="169">
        <v>40000000</v>
      </c>
      <c r="P154" s="169">
        <f t="shared" si="94"/>
        <v>28000000</v>
      </c>
      <c r="Q154" s="169">
        <f t="shared" si="95"/>
        <v>0</v>
      </c>
      <c r="R154" s="169">
        <f t="shared" si="85"/>
        <v>0</v>
      </c>
      <c r="T154" s="290">
        <v>202010002015</v>
      </c>
      <c r="U154" s="328" t="s">
        <v>245</v>
      </c>
      <c r="V154" s="329">
        <v>40000000</v>
      </c>
      <c r="W154" s="329">
        <v>0</v>
      </c>
      <c r="X154" s="329">
        <v>0</v>
      </c>
      <c r="Y154" s="329">
        <v>0</v>
      </c>
      <c r="Z154" s="329">
        <f t="shared" si="88"/>
        <v>40000000</v>
      </c>
      <c r="AA154" s="329">
        <v>0</v>
      </c>
      <c r="AB154" s="329">
        <v>40000000</v>
      </c>
      <c r="AC154" s="329">
        <v>0</v>
      </c>
      <c r="AD154" s="329">
        <v>0</v>
      </c>
      <c r="AE154" s="329">
        <v>12000000</v>
      </c>
      <c r="AF154" s="329">
        <v>28000000</v>
      </c>
      <c r="AG154" s="329">
        <v>0</v>
      </c>
      <c r="AH154" s="329">
        <v>0</v>
      </c>
      <c r="AI154" s="329">
        <v>0</v>
      </c>
      <c r="AJ154" s="335">
        <f t="shared" si="89"/>
        <v>0</v>
      </c>
    </row>
    <row r="155" spans="1:36" x14ac:dyDescent="0.25">
      <c r="A155" s="13" t="s">
        <v>246</v>
      </c>
      <c r="B155" s="1" t="s">
        <v>247</v>
      </c>
      <c r="C155" s="169">
        <v>200000</v>
      </c>
      <c r="D155" s="169">
        <v>0</v>
      </c>
      <c r="E155" s="169">
        <v>0</v>
      </c>
      <c r="F155" s="169">
        <v>0</v>
      </c>
      <c r="G155" s="169">
        <f t="shared" si="87"/>
        <v>200000</v>
      </c>
      <c r="H155" s="169">
        <v>0</v>
      </c>
      <c r="I155" s="169">
        <v>0</v>
      </c>
      <c r="J155" s="169">
        <f t="shared" si="84"/>
        <v>200000</v>
      </c>
      <c r="K155" s="169">
        <v>0</v>
      </c>
      <c r="L155" s="169">
        <v>0</v>
      </c>
      <c r="M155" s="169">
        <f t="shared" si="93"/>
        <v>0</v>
      </c>
      <c r="N155" s="169">
        <v>0</v>
      </c>
      <c r="O155" s="169">
        <v>0</v>
      </c>
      <c r="P155" s="169">
        <f t="shared" si="94"/>
        <v>0</v>
      </c>
      <c r="Q155" s="169">
        <f t="shared" si="95"/>
        <v>200000</v>
      </c>
      <c r="R155" s="169">
        <f t="shared" si="85"/>
        <v>0</v>
      </c>
      <c r="T155" s="290">
        <v>20201000202</v>
      </c>
      <c r="U155" s="328" t="s">
        <v>247</v>
      </c>
      <c r="V155" s="329">
        <v>200000</v>
      </c>
      <c r="W155" s="329">
        <v>0</v>
      </c>
      <c r="X155" s="329">
        <v>0</v>
      </c>
      <c r="Y155" s="329">
        <v>0</v>
      </c>
      <c r="Z155" s="329">
        <f t="shared" si="88"/>
        <v>200000</v>
      </c>
      <c r="AA155" s="329">
        <v>0</v>
      </c>
      <c r="AB155" s="329">
        <v>0</v>
      </c>
      <c r="AC155" s="329">
        <v>200000</v>
      </c>
      <c r="AD155" s="329">
        <v>0</v>
      </c>
      <c r="AE155" s="329">
        <v>0</v>
      </c>
      <c r="AF155" s="329">
        <v>0</v>
      </c>
      <c r="AG155" s="329">
        <v>0</v>
      </c>
      <c r="AH155" s="329">
        <v>0</v>
      </c>
      <c r="AI155" s="329">
        <v>0</v>
      </c>
      <c r="AJ155" s="335">
        <f t="shared" si="89"/>
        <v>0</v>
      </c>
    </row>
    <row r="156" spans="1:36" x14ac:dyDescent="0.25">
      <c r="A156" s="13" t="s">
        <v>248</v>
      </c>
      <c r="B156" s="1" t="s">
        <v>249</v>
      </c>
      <c r="C156" s="169">
        <v>500000</v>
      </c>
      <c r="D156" s="169">
        <v>0</v>
      </c>
      <c r="E156" s="169">
        <v>0</v>
      </c>
      <c r="F156" s="169">
        <v>0</v>
      </c>
      <c r="G156" s="169">
        <f t="shared" si="87"/>
        <v>500000</v>
      </c>
      <c r="H156" s="169">
        <v>0</v>
      </c>
      <c r="I156" s="169">
        <v>0</v>
      </c>
      <c r="J156" s="169">
        <f t="shared" si="84"/>
        <v>500000</v>
      </c>
      <c r="K156" s="169">
        <v>0</v>
      </c>
      <c r="L156" s="169">
        <v>0</v>
      </c>
      <c r="M156" s="169">
        <f t="shared" si="93"/>
        <v>0</v>
      </c>
      <c r="N156" s="169">
        <v>0</v>
      </c>
      <c r="O156" s="169">
        <v>0</v>
      </c>
      <c r="P156" s="169">
        <f t="shared" si="94"/>
        <v>0</v>
      </c>
      <c r="Q156" s="169">
        <f t="shared" si="95"/>
        <v>500000</v>
      </c>
      <c r="R156" s="169">
        <f t="shared" si="85"/>
        <v>0</v>
      </c>
      <c r="T156" s="290">
        <v>20201000209</v>
      </c>
      <c r="U156" s="328" t="s">
        <v>249</v>
      </c>
      <c r="V156" s="329">
        <v>500000</v>
      </c>
      <c r="W156" s="329">
        <v>0</v>
      </c>
      <c r="X156" s="329">
        <v>0</v>
      </c>
      <c r="Y156" s="329">
        <v>0</v>
      </c>
      <c r="Z156" s="329">
        <f t="shared" si="88"/>
        <v>500000</v>
      </c>
      <c r="AA156" s="329">
        <v>0</v>
      </c>
      <c r="AB156" s="329">
        <v>0</v>
      </c>
      <c r="AC156" s="329">
        <v>500000</v>
      </c>
      <c r="AD156" s="329">
        <v>0</v>
      </c>
      <c r="AE156" s="329">
        <v>0</v>
      </c>
      <c r="AF156" s="329">
        <v>0</v>
      </c>
      <c r="AG156" s="329">
        <v>0</v>
      </c>
      <c r="AH156" s="329">
        <v>0</v>
      </c>
      <c r="AI156" s="329">
        <v>0</v>
      </c>
      <c r="AJ156" s="335">
        <f t="shared" si="89"/>
        <v>0</v>
      </c>
    </row>
    <row r="157" spans="1:36" s="4" customFormat="1" x14ac:dyDescent="0.25">
      <c r="A157" s="14" t="s">
        <v>250</v>
      </c>
      <c r="B157" s="9" t="s">
        <v>251</v>
      </c>
      <c r="C157" s="10">
        <f>+C158+C159</f>
        <v>28600000</v>
      </c>
      <c r="D157" s="10">
        <f t="shared" ref="D157:R157" si="100">+D158+D159</f>
        <v>0</v>
      </c>
      <c r="E157" s="10">
        <f t="shared" si="100"/>
        <v>0</v>
      </c>
      <c r="F157" s="10">
        <f t="shared" si="100"/>
        <v>0</v>
      </c>
      <c r="G157" s="10">
        <f t="shared" si="87"/>
        <v>28600000</v>
      </c>
      <c r="H157" s="10">
        <f t="shared" si="100"/>
        <v>4194684</v>
      </c>
      <c r="I157" s="10">
        <f t="shared" si="100"/>
        <v>14038353</v>
      </c>
      <c r="J157" s="10">
        <f t="shared" si="84"/>
        <v>14561647</v>
      </c>
      <c r="K157" s="10">
        <f t="shared" si="100"/>
        <v>4194684</v>
      </c>
      <c r="L157" s="10">
        <f t="shared" si="100"/>
        <v>14038353</v>
      </c>
      <c r="M157" s="10">
        <f t="shared" si="93"/>
        <v>0</v>
      </c>
      <c r="N157" s="10">
        <f t="shared" si="100"/>
        <v>0</v>
      </c>
      <c r="O157" s="10">
        <f t="shared" si="100"/>
        <v>24890000</v>
      </c>
      <c r="P157" s="10">
        <f t="shared" si="94"/>
        <v>10851647</v>
      </c>
      <c r="Q157" s="10">
        <f t="shared" si="95"/>
        <v>3710000</v>
      </c>
      <c r="R157" s="10">
        <f t="shared" si="85"/>
        <v>14038353</v>
      </c>
      <c r="T157" s="290">
        <v>2020101</v>
      </c>
      <c r="U157" s="328" t="s">
        <v>251</v>
      </c>
      <c r="V157" s="329">
        <v>28600000</v>
      </c>
      <c r="W157" s="329">
        <v>0</v>
      </c>
      <c r="X157" s="329">
        <v>0</v>
      </c>
      <c r="Y157" s="329">
        <v>0</v>
      </c>
      <c r="Z157" s="329">
        <f t="shared" si="88"/>
        <v>28600000</v>
      </c>
      <c r="AA157" s="329">
        <v>0</v>
      </c>
      <c r="AB157" s="329">
        <v>24890000</v>
      </c>
      <c r="AC157" s="329">
        <v>3710000</v>
      </c>
      <c r="AD157" s="329">
        <v>4194684</v>
      </c>
      <c r="AE157" s="329">
        <v>14038353</v>
      </c>
      <c r="AF157" s="329">
        <v>10851647</v>
      </c>
      <c r="AG157" s="329">
        <v>9843669</v>
      </c>
      <c r="AH157" s="329">
        <v>4194684</v>
      </c>
      <c r="AI157" s="329">
        <v>14038353</v>
      </c>
      <c r="AJ157" s="335">
        <f t="shared" si="89"/>
        <v>0</v>
      </c>
    </row>
    <row r="158" spans="1:36" x14ac:dyDescent="0.25">
      <c r="A158" s="13" t="s">
        <v>252</v>
      </c>
      <c r="B158" s="1" t="s">
        <v>253</v>
      </c>
      <c r="C158" s="169">
        <v>5000000</v>
      </c>
      <c r="D158" s="169">
        <v>0</v>
      </c>
      <c r="E158" s="169">
        <v>0</v>
      </c>
      <c r="F158" s="169">
        <v>0</v>
      </c>
      <c r="G158" s="169">
        <f t="shared" si="87"/>
        <v>5000000</v>
      </c>
      <c r="H158" s="169">
        <v>0</v>
      </c>
      <c r="I158" s="169">
        <v>0</v>
      </c>
      <c r="J158" s="169">
        <f t="shared" si="84"/>
        <v>5000000</v>
      </c>
      <c r="K158" s="169">
        <v>0</v>
      </c>
      <c r="L158" s="169">
        <v>0</v>
      </c>
      <c r="M158" s="169">
        <f t="shared" si="93"/>
        <v>0</v>
      </c>
      <c r="N158" s="169">
        <v>0</v>
      </c>
      <c r="O158" s="169">
        <v>1290000</v>
      </c>
      <c r="P158" s="169">
        <f t="shared" si="94"/>
        <v>1290000</v>
      </c>
      <c r="Q158" s="169">
        <f t="shared" si="95"/>
        <v>3710000</v>
      </c>
      <c r="R158" s="169">
        <f t="shared" si="85"/>
        <v>0</v>
      </c>
      <c r="T158" s="290">
        <v>202010105</v>
      </c>
      <c r="U158" s="328" t="s">
        <v>253</v>
      </c>
      <c r="V158" s="329">
        <v>5000000</v>
      </c>
      <c r="W158" s="329">
        <v>0</v>
      </c>
      <c r="X158" s="329">
        <v>0</v>
      </c>
      <c r="Y158" s="329">
        <v>0</v>
      </c>
      <c r="Z158" s="329">
        <f t="shared" si="88"/>
        <v>5000000</v>
      </c>
      <c r="AA158" s="329">
        <v>0</v>
      </c>
      <c r="AB158" s="329">
        <v>1290000</v>
      </c>
      <c r="AC158" s="329">
        <v>3710000</v>
      </c>
      <c r="AD158" s="329">
        <v>0</v>
      </c>
      <c r="AE158" s="329">
        <v>0</v>
      </c>
      <c r="AF158" s="329">
        <v>1290000</v>
      </c>
      <c r="AG158" s="329">
        <v>0</v>
      </c>
      <c r="AH158" s="329">
        <v>0</v>
      </c>
      <c r="AI158" s="329">
        <v>0</v>
      </c>
      <c r="AJ158" s="335">
        <f t="shared" si="89"/>
        <v>0</v>
      </c>
    </row>
    <row r="159" spans="1:36" x14ac:dyDescent="0.25">
      <c r="A159" s="13" t="s">
        <v>254</v>
      </c>
      <c r="B159" s="1" t="s">
        <v>255</v>
      </c>
      <c r="C159" s="169">
        <v>23600000</v>
      </c>
      <c r="D159" s="169">
        <v>0</v>
      </c>
      <c r="E159" s="169">
        <v>0</v>
      </c>
      <c r="F159" s="169">
        <v>0</v>
      </c>
      <c r="G159" s="169">
        <f t="shared" si="87"/>
        <v>23600000</v>
      </c>
      <c r="H159" s="169">
        <v>4194684</v>
      </c>
      <c r="I159" s="169">
        <v>14038353</v>
      </c>
      <c r="J159" s="169">
        <f t="shared" si="84"/>
        <v>9561647</v>
      </c>
      <c r="K159" s="169">
        <v>4194684</v>
      </c>
      <c r="L159" s="169">
        <v>14038353</v>
      </c>
      <c r="M159" s="169">
        <f t="shared" si="93"/>
        <v>0</v>
      </c>
      <c r="N159" s="169">
        <v>0</v>
      </c>
      <c r="O159" s="169">
        <v>23600000</v>
      </c>
      <c r="P159" s="169">
        <f t="shared" si="94"/>
        <v>9561647</v>
      </c>
      <c r="Q159" s="169">
        <f t="shared" si="95"/>
        <v>0</v>
      </c>
      <c r="R159" s="169">
        <f t="shared" si="85"/>
        <v>14038353</v>
      </c>
      <c r="T159" s="290">
        <v>202010108</v>
      </c>
      <c r="U159" s="328" t="s">
        <v>255</v>
      </c>
      <c r="V159" s="329">
        <v>23600000</v>
      </c>
      <c r="W159" s="329">
        <v>0</v>
      </c>
      <c r="X159" s="329">
        <v>0</v>
      </c>
      <c r="Y159" s="329">
        <v>0</v>
      </c>
      <c r="Z159" s="329">
        <f t="shared" si="88"/>
        <v>23600000</v>
      </c>
      <c r="AA159" s="329">
        <v>0</v>
      </c>
      <c r="AB159" s="329">
        <v>23600000</v>
      </c>
      <c r="AC159" s="329">
        <v>0</v>
      </c>
      <c r="AD159" s="329">
        <v>4194684</v>
      </c>
      <c r="AE159" s="329">
        <v>14038353</v>
      </c>
      <c r="AF159" s="329">
        <v>9561647</v>
      </c>
      <c r="AG159" s="329">
        <v>9843669</v>
      </c>
      <c r="AH159" s="329">
        <v>4194684</v>
      </c>
      <c r="AI159" s="329">
        <v>14038353</v>
      </c>
      <c r="AJ159" s="335">
        <f t="shared" si="89"/>
        <v>0</v>
      </c>
    </row>
    <row r="160" spans="1:36" s="4" customFormat="1" x14ac:dyDescent="0.25">
      <c r="A160" s="14" t="s">
        <v>256</v>
      </c>
      <c r="B160" s="9" t="s">
        <v>257</v>
      </c>
      <c r="C160" s="10">
        <f>+C161+C164+C165+C170</f>
        <v>541600413</v>
      </c>
      <c r="D160" s="10">
        <f t="shared" ref="D160:R160" si="101">+D161+D164+D165+D170</f>
        <v>0</v>
      </c>
      <c r="E160" s="10">
        <f t="shared" si="101"/>
        <v>0</v>
      </c>
      <c r="F160" s="10">
        <f t="shared" si="101"/>
        <v>0</v>
      </c>
      <c r="G160" s="10">
        <f t="shared" si="87"/>
        <v>541600413</v>
      </c>
      <c r="H160" s="10">
        <f t="shared" si="101"/>
        <v>0</v>
      </c>
      <c r="I160" s="10">
        <f t="shared" si="101"/>
        <v>152415086</v>
      </c>
      <c r="J160" s="10">
        <f t="shared" si="84"/>
        <v>389185327</v>
      </c>
      <c r="K160" s="10">
        <f t="shared" si="101"/>
        <v>10000000</v>
      </c>
      <c r="L160" s="10">
        <f t="shared" si="101"/>
        <v>149386310.15000001</v>
      </c>
      <c r="M160" s="10">
        <f t="shared" si="93"/>
        <v>3028775.849999994</v>
      </c>
      <c r="N160" s="10">
        <f t="shared" si="101"/>
        <v>2549914</v>
      </c>
      <c r="O160" s="10">
        <f t="shared" si="101"/>
        <v>514505000</v>
      </c>
      <c r="P160" s="10">
        <f t="shared" si="94"/>
        <v>362089914</v>
      </c>
      <c r="Q160" s="10">
        <f t="shared" si="95"/>
        <v>27095413</v>
      </c>
      <c r="R160" s="10">
        <f t="shared" si="85"/>
        <v>149386310.15000001</v>
      </c>
      <c r="T160" s="290">
        <v>2020102</v>
      </c>
      <c r="U160" s="328" t="s">
        <v>257</v>
      </c>
      <c r="V160" s="329">
        <v>541600413</v>
      </c>
      <c r="W160" s="329">
        <v>0</v>
      </c>
      <c r="X160" s="329">
        <v>0</v>
      </c>
      <c r="Y160" s="329">
        <v>0</v>
      </c>
      <c r="Z160" s="329">
        <f t="shared" si="88"/>
        <v>541600413</v>
      </c>
      <c r="AA160" s="329">
        <v>2549914</v>
      </c>
      <c r="AB160" s="329">
        <v>514505000</v>
      </c>
      <c r="AC160" s="329">
        <v>27095413</v>
      </c>
      <c r="AD160" s="329">
        <v>0</v>
      </c>
      <c r="AE160" s="329">
        <v>152415086</v>
      </c>
      <c r="AF160" s="329">
        <v>362089914</v>
      </c>
      <c r="AG160" s="329">
        <v>139386310.14999998</v>
      </c>
      <c r="AH160" s="329">
        <v>10000000</v>
      </c>
      <c r="AI160" s="329">
        <v>149386310.14999998</v>
      </c>
      <c r="AJ160" s="335">
        <f t="shared" si="89"/>
        <v>0</v>
      </c>
    </row>
    <row r="161" spans="1:36" s="4" customFormat="1" x14ac:dyDescent="0.25">
      <c r="A161" s="14" t="s">
        <v>258</v>
      </c>
      <c r="B161" s="9" t="s">
        <v>259</v>
      </c>
      <c r="C161" s="10">
        <f>+C162+C163</f>
        <v>800000</v>
      </c>
      <c r="D161" s="10">
        <f t="shared" ref="D161:R161" si="102">+D162+D163</f>
        <v>0</v>
      </c>
      <c r="E161" s="10">
        <f t="shared" si="102"/>
        <v>0</v>
      </c>
      <c r="F161" s="10">
        <f t="shared" si="102"/>
        <v>0</v>
      </c>
      <c r="G161" s="10">
        <f t="shared" si="87"/>
        <v>800000</v>
      </c>
      <c r="H161" s="10">
        <f t="shared" si="102"/>
        <v>0</v>
      </c>
      <c r="I161" s="10">
        <f t="shared" si="102"/>
        <v>800000</v>
      </c>
      <c r="J161" s="10">
        <f t="shared" si="84"/>
        <v>0</v>
      </c>
      <c r="K161" s="10">
        <f t="shared" si="102"/>
        <v>0</v>
      </c>
      <c r="L161" s="10">
        <f t="shared" si="102"/>
        <v>800000</v>
      </c>
      <c r="M161" s="10">
        <f t="shared" si="93"/>
        <v>0</v>
      </c>
      <c r="N161" s="10">
        <f t="shared" si="102"/>
        <v>0</v>
      </c>
      <c r="O161" s="10">
        <f t="shared" si="102"/>
        <v>800000</v>
      </c>
      <c r="P161" s="10">
        <f t="shared" si="94"/>
        <v>0</v>
      </c>
      <c r="Q161" s="10">
        <f t="shared" si="95"/>
        <v>0</v>
      </c>
      <c r="R161" s="10">
        <f t="shared" si="85"/>
        <v>800000</v>
      </c>
      <c r="T161" s="290">
        <v>202010201</v>
      </c>
      <c r="U161" s="328" t="s">
        <v>259</v>
      </c>
      <c r="V161" s="329">
        <v>800000</v>
      </c>
      <c r="W161" s="329">
        <v>0</v>
      </c>
      <c r="X161" s="329">
        <v>0</v>
      </c>
      <c r="Y161" s="329">
        <v>0</v>
      </c>
      <c r="Z161" s="329">
        <f t="shared" si="88"/>
        <v>800000</v>
      </c>
      <c r="AA161" s="329">
        <v>0</v>
      </c>
      <c r="AB161" s="329">
        <v>800000</v>
      </c>
      <c r="AC161" s="329">
        <v>0</v>
      </c>
      <c r="AD161" s="329">
        <v>0</v>
      </c>
      <c r="AE161" s="329">
        <v>800000</v>
      </c>
      <c r="AF161" s="329">
        <v>0</v>
      </c>
      <c r="AG161" s="329">
        <v>800000</v>
      </c>
      <c r="AH161" s="329">
        <v>0</v>
      </c>
      <c r="AI161" s="329">
        <v>800000</v>
      </c>
      <c r="AJ161" s="335">
        <f t="shared" si="89"/>
        <v>0</v>
      </c>
    </row>
    <row r="162" spans="1:36" x14ac:dyDescent="0.25">
      <c r="A162" s="13" t="s">
        <v>260</v>
      </c>
      <c r="B162" s="1" t="s">
        <v>261</v>
      </c>
      <c r="C162" s="169">
        <v>600000</v>
      </c>
      <c r="D162" s="169">
        <v>0</v>
      </c>
      <c r="E162" s="169">
        <v>0</v>
      </c>
      <c r="F162" s="169">
        <v>0</v>
      </c>
      <c r="G162" s="169">
        <f t="shared" si="87"/>
        <v>600000</v>
      </c>
      <c r="H162" s="169">
        <v>0</v>
      </c>
      <c r="I162" s="169">
        <v>600000</v>
      </c>
      <c r="J162" s="169">
        <f t="shared" si="84"/>
        <v>0</v>
      </c>
      <c r="K162" s="169">
        <v>0</v>
      </c>
      <c r="L162" s="169">
        <v>600000</v>
      </c>
      <c r="M162" s="169">
        <f t="shared" si="93"/>
        <v>0</v>
      </c>
      <c r="N162" s="169">
        <v>0</v>
      </c>
      <c r="O162" s="169">
        <v>600000</v>
      </c>
      <c r="P162" s="169">
        <f t="shared" si="94"/>
        <v>0</v>
      </c>
      <c r="Q162" s="169">
        <f t="shared" si="95"/>
        <v>0</v>
      </c>
      <c r="R162" s="169">
        <f t="shared" si="85"/>
        <v>600000</v>
      </c>
      <c r="T162" s="290">
        <v>20201020101</v>
      </c>
      <c r="U162" s="328" t="s">
        <v>261</v>
      </c>
      <c r="V162" s="329">
        <v>600000</v>
      </c>
      <c r="W162" s="329">
        <v>0</v>
      </c>
      <c r="X162" s="329">
        <v>0</v>
      </c>
      <c r="Y162" s="329">
        <v>0</v>
      </c>
      <c r="Z162" s="329">
        <f t="shared" si="88"/>
        <v>600000</v>
      </c>
      <c r="AA162" s="329">
        <v>0</v>
      </c>
      <c r="AB162" s="329">
        <v>600000</v>
      </c>
      <c r="AC162" s="329">
        <v>0</v>
      </c>
      <c r="AD162" s="329">
        <v>0</v>
      </c>
      <c r="AE162" s="329">
        <v>600000</v>
      </c>
      <c r="AF162" s="329">
        <v>0</v>
      </c>
      <c r="AG162" s="329">
        <v>600000</v>
      </c>
      <c r="AH162" s="329">
        <v>0</v>
      </c>
      <c r="AI162" s="329">
        <v>600000</v>
      </c>
      <c r="AJ162" s="335">
        <f t="shared" si="89"/>
        <v>0</v>
      </c>
    </row>
    <row r="163" spans="1:36" x14ac:dyDescent="0.25">
      <c r="A163" s="13" t="s">
        <v>262</v>
      </c>
      <c r="B163" s="1" t="s">
        <v>263</v>
      </c>
      <c r="C163" s="169">
        <v>200000</v>
      </c>
      <c r="D163" s="169">
        <v>0</v>
      </c>
      <c r="E163" s="169">
        <v>0</v>
      </c>
      <c r="F163" s="169">
        <v>0</v>
      </c>
      <c r="G163" s="169">
        <f t="shared" si="87"/>
        <v>200000</v>
      </c>
      <c r="H163" s="169">
        <v>0</v>
      </c>
      <c r="I163" s="169">
        <v>200000</v>
      </c>
      <c r="J163" s="169">
        <f t="shared" si="84"/>
        <v>0</v>
      </c>
      <c r="K163" s="169">
        <v>0</v>
      </c>
      <c r="L163" s="169">
        <v>200000</v>
      </c>
      <c r="M163" s="169">
        <f t="shared" si="93"/>
        <v>0</v>
      </c>
      <c r="N163" s="169">
        <v>0</v>
      </c>
      <c r="O163" s="169">
        <v>200000</v>
      </c>
      <c r="P163" s="169">
        <f t="shared" si="94"/>
        <v>0</v>
      </c>
      <c r="Q163" s="169">
        <f t="shared" si="95"/>
        <v>0</v>
      </c>
      <c r="R163" s="169">
        <f t="shared" si="85"/>
        <v>200000</v>
      </c>
      <c r="T163" s="290">
        <v>20201020103</v>
      </c>
      <c r="U163" s="328" t="s">
        <v>263</v>
      </c>
      <c r="V163" s="329">
        <v>200000</v>
      </c>
      <c r="W163" s="329">
        <v>0</v>
      </c>
      <c r="X163" s="329">
        <v>0</v>
      </c>
      <c r="Y163" s="329">
        <v>0</v>
      </c>
      <c r="Z163" s="329">
        <f t="shared" si="88"/>
        <v>200000</v>
      </c>
      <c r="AA163" s="329">
        <v>0</v>
      </c>
      <c r="AB163" s="329">
        <v>200000</v>
      </c>
      <c r="AC163" s="329">
        <v>0</v>
      </c>
      <c r="AD163" s="329">
        <v>0</v>
      </c>
      <c r="AE163" s="329">
        <v>200000</v>
      </c>
      <c r="AF163" s="329">
        <v>0</v>
      </c>
      <c r="AG163" s="329">
        <v>200000</v>
      </c>
      <c r="AH163" s="329">
        <v>0</v>
      </c>
      <c r="AI163" s="329">
        <v>200000</v>
      </c>
      <c r="AJ163" s="335">
        <f t="shared" si="89"/>
        <v>0</v>
      </c>
    </row>
    <row r="164" spans="1:36" x14ac:dyDescent="0.25">
      <c r="A164" s="13" t="s">
        <v>264</v>
      </c>
      <c r="B164" s="1" t="s">
        <v>265</v>
      </c>
      <c r="C164" s="169">
        <v>200000</v>
      </c>
      <c r="D164" s="169">
        <v>0</v>
      </c>
      <c r="E164" s="169">
        <v>0</v>
      </c>
      <c r="F164" s="169">
        <v>0</v>
      </c>
      <c r="G164" s="169">
        <f t="shared" si="87"/>
        <v>200000</v>
      </c>
      <c r="H164" s="169">
        <v>0</v>
      </c>
      <c r="I164" s="169">
        <v>200000</v>
      </c>
      <c r="J164" s="169">
        <f t="shared" si="84"/>
        <v>0</v>
      </c>
      <c r="K164" s="169">
        <v>0</v>
      </c>
      <c r="L164" s="169">
        <v>200000</v>
      </c>
      <c r="M164" s="169">
        <f t="shared" si="93"/>
        <v>0</v>
      </c>
      <c r="N164" s="169">
        <v>0</v>
      </c>
      <c r="O164" s="169">
        <v>200000</v>
      </c>
      <c r="P164" s="169">
        <f t="shared" si="94"/>
        <v>0</v>
      </c>
      <c r="Q164" s="169">
        <f t="shared" si="95"/>
        <v>0</v>
      </c>
      <c r="R164" s="169">
        <f t="shared" si="85"/>
        <v>200000</v>
      </c>
      <c r="T164" s="290">
        <v>202010202</v>
      </c>
      <c r="U164" s="328" t="s">
        <v>265</v>
      </c>
      <c r="V164" s="329">
        <v>200000</v>
      </c>
      <c r="W164" s="329">
        <v>0</v>
      </c>
      <c r="X164" s="329">
        <v>0</v>
      </c>
      <c r="Y164" s="329">
        <v>0</v>
      </c>
      <c r="Z164" s="329">
        <f t="shared" si="88"/>
        <v>200000</v>
      </c>
      <c r="AA164" s="329">
        <v>0</v>
      </c>
      <c r="AB164" s="329">
        <v>200000</v>
      </c>
      <c r="AC164" s="329">
        <v>0</v>
      </c>
      <c r="AD164" s="329">
        <v>0</v>
      </c>
      <c r="AE164" s="329">
        <v>200000</v>
      </c>
      <c r="AF164" s="329">
        <v>0</v>
      </c>
      <c r="AG164" s="329">
        <v>200000</v>
      </c>
      <c r="AH164" s="329">
        <v>0</v>
      </c>
      <c r="AI164" s="329">
        <v>200000</v>
      </c>
      <c r="AJ164" s="335">
        <f t="shared" si="89"/>
        <v>0</v>
      </c>
    </row>
    <row r="165" spans="1:36" s="4" customFormat="1" x14ac:dyDescent="0.25">
      <c r="A165" s="14" t="s">
        <v>266</v>
      </c>
      <c r="B165" s="9" t="s">
        <v>267</v>
      </c>
      <c r="C165" s="10">
        <f>+C166+C167+C168+C169</f>
        <v>180505000</v>
      </c>
      <c r="D165" s="10">
        <f t="shared" ref="D165:R165" si="103">+D166+D167+D168+D169</f>
        <v>0</v>
      </c>
      <c r="E165" s="10">
        <f t="shared" si="103"/>
        <v>0</v>
      </c>
      <c r="F165" s="10">
        <f t="shared" si="103"/>
        <v>0</v>
      </c>
      <c r="G165" s="10">
        <f t="shared" si="87"/>
        <v>180505000</v>
      </c>
      <c r="H165" s="10">
        <f t="shared" si="103"/>
        <v>0</v>
      </c>
      <c r="I165" s="10">
        <f t="shared" si="103"/>
        <v>150955086</v>
      </c>
      <c r="J165" s="10">
        <f t="shared" si="84"/>
        <v>29549914</v>
      </c>
      <c r="K165" s="10">
        <f t="shared" si="103"/>
        <v>10000000</v>
      </c>
      <c r="L165" s="10">
        <f t="shared" si="103"/>
        <v>147986310.15000001</v>
      </c>
      <c r="M165" s="10">
        <f t="shared" si="93"/>
        <v>2968775.849999994</v>
      </c>
      <c r="N165" s="10">
        <f t="shared" si="103"/>
        <v>2549914</v>
      </c>
      <c r="O165" s="10">
        <f t="shared" si="103"/>
        <v>153505000</v>
      </c>
      <c r="P165" s="10">
        <f t="shared" si="94"/>
        <v>2549914</v>
      </c>
      <c r="Q165" s="10">
        <f t="shared" si="95"/>
        <v>27000000</v>
      </c>
      <c r="R165" s="10">
        <f t="shared" si="85"/>
        <v>147986310.15000001</v>
      </c>
      <c r="T165" s="290">
        <v>202010203</v>
      </c>
      <c r="U165" s="328" t="s">
        <v>267</v>
      </c>
      <c r="V165" s="329">
        <v>180505000</v>
      </c>
      <c r="W165" s="329">
        <v>0</v>
      </c>
      <c r="X165" s="329">
        <v>0</v>
      </c>
      <c r="Y165" s="329">
        <v>0</v>
      </c>
      <c r="Z165" s="329">
        <f t="shared" si="88"/>
        <v>180505000</v>
      </c>
      <c r="AA165" s="329">
        <v>2549914</v>
      </c>
      <c r="AB165" s="329">
        <v>153505000</v>
      </c>
      <c r="AC165" s="329">
        <v>27000000</v>
      </c>
      <c r="AD165" s="329">
        <v>0</v>
      </c>
      <c r="AE165" s="329">
        <v>150955086</v>
      </c>
      <c r="AF165" s="329">
        <v>2549914</v>
      </c>
      <c r="AG165" s="329">
        <v>137986310.14999998</v>
      </c>
      <c r="AH165" s="329">
        <v>10000000</v>
      </c>
      <c r="AI165" s="329">
        <v>147986310.14999998</v>
      </c>
      <c r="AJ165" s="335">
        <f t="shared" si="89"/>
        <v>0</v>
      </c>
    </row>
    <row r="166" spans="1:36" x14ac:dyDescent="0.25">
      <c r="A166" s="13" t="s">
        <v>268</v>
      </c>
      <c r="B166" s="1" t="s">
        <v>269</v>
      </c>
      <c r="C166" s="169">
        <v>132000000</v>
      </c>
      <c r="D166" s="169">
        <v>0</v>
      </c>
      <c r="E166" s="169">
        <v>0</v>
      </c>
      <c r="F166" s="169">
        <v>0</v>
      </c>
      <c r="G166" s="169">
        <f t="shared" si="87"/>
        <v>132000000</v>
      </c>
      <c r="H166" s="169">
        <v>0</v>
      </c>
      <c r="I166" s="169">
        <v>132000000</v>
      </c>
      <c r="J166" s="169">
        <f t="shared" si="84"/>
        <v>0</v>
      </c>
      <c r="K166" s="169">
        <v>0</v>
      </c>
      <c r="L166" s="169">
        <v>131988324.15000001</v>
      </c>
      <c r="M166" s="169">
        <f t="shared" si="93"/>
        <v>11675.84999999404</v>
      </c>
      <c r="N166" s="169">
        <v>0</v>
      </c>
      <c r="O166" s="169">
        <v>132000000</v>
      </c>
      <c r="P166" s="169">
        <f t="shared" si="94"/>
        <v>0</v>
      </c>
      <c r="Q166" s="169">
        <f t="shared" si="95"/>
        <v>0</v>
      </c>
      <c r="R166" s="169">
        <f t="shared" si="85"/>
        <v>131988324.15000001</v>
      </c>
      <c r="T166" s="290">
        <v>20201020303</v>
      </c>
      <c r="U166" s="328" t="s">
        <v>269</v>
      </c>
      <c r="V166" s="329">
        <v>132000000</v>
      </c>
      <c r="W166" s="329">
        <v>0</v>
      </c>
      <c r="X166" s="329">
        <v>0</v>
      </c>
      <c r="Y166" s="329">
        <v>0</v>
      </c>
      <c r="Z166" s="329">
        <f t="shared" si="88"/>
        <v>132000000</v>
      </c>
      <c r="AA166" s="329">
        <v>0</v>
      </c>
      <c r="AB166" s="329">
        <v>132000000</v>
      </c>
      <c r="AC166" s="329">
        <v>0</v>
      </c>
      <c r="AD166" s="329">
        <v>0</v>
      </c>
      <c r="AE166" s="329">
        <v>132000000</v>
      </c>
      <c r="AF166" s="329">
        <v>0</v>
      </c>
      <c r="AG166" s="329">
        <v>131988324.15000001</v>
      </c>
      <c r="AH166" s="329">
        <v>0</v>
      </c>
      <c r="AI166" s="329">
        <v>131988324.15000001</v>
      </c>
      <c r="AJ166" s="335">
        <f t="shared" si="89"/>
        <v>0</v>
      </c>
    </row>
    <row r="167" spans="1:36" x14ac:dyDescent="0.25">
      <c r="A167" s="13" t="s">
        <v>270</v>
      </c>
      <c r="B167" s="1" t="s">
        <v>271</v>
      </c>
      <c r="C167" s="169">
        <v>11100000</v>
      </c>
      <c r="D167" s="169">
        <v>0</v>
      </c>
      <c r="E167" s="169">
        <v>0</v>
      </c>
      <c r="F167" s="169">
        <v>0</v>
      </c>
      <c r="G167" s="169">
        <f t="shared" si="87"/>
        <v>11100000</v>
      </c>
      <c r="H167" s="169">
        <v>0</v>
      </c>
      <c r="I167" s="169">
        <v>400000</v>
      </c>
      <c r="J167" s="169">
        <f t="shared" si="84"/>
        <v>10700000</v>
      </c>
      <c r="K167" s="169">
        <v>0</v>
      </c>
      <c r="L167" s="169">
        <v>400000</v>
      </c>
      <c r="M167" s="169">
        <f t="shared" si="93"/>
        <v>0</v>
      </c>
      <c r="N167" s="169">
        <v>0</v>
      </c>
      <c r="O167" s="169">
        <v>400000</v>
      </c>
      <c r="P167" s="169">
        <f t="shared" si="94"/>
        <v>0</v>
      </c>
      <c r="Q167" s="169">
        <f t="shared" si="95"/>
        <v>10700000</v>
      </c>
      <c r="R167" s="169">
        <f t="shared" si="85"/>
        <v>400000</v>
      </c>
      <c r="T167" s="290">
        <v>20201020305</v>
      </c>
      <c r="U167" s="328" t="s">
        <v>271</v>
      </c>
      <c r="V167" s="329">
        <v>11100000</v>
      </c>
      <c r="W167" s="329">
        <v>0</v>
      </c>
      <c r="X167" s="329">
        <v>0</v>
      </c>
      <c r="Y167" s="329">
        <v>0</v>
      </c>
      <c r="Z167" s="329">
        <f t="shared" si="88"/>
        <v>11100000</v>
      </c>
      <c r="AA167" s="329">
        <v>0</v>
      </c>
      <c r="AB167" s="329">
        <v>400000</v>
      </c>
      <c r="AC167" s="329">
        <v>10700000</v>
      </c>
      <c r="AD167" s="329">
        <v>0</v>
      </c>
      <c r="AE167" s="329">
        <v>400000</v>
      </c>
      <c r="AF167" s="329">
        <v>0</v>
      </c>
      <c r="AG167" s="329">
        <v>400000</v>
      </c>
      <c r="AH167" s="329">
        <v>0</v>
      </c>
      <c r="AI167" s="329">
        <v>400000</v>
      </c>
      <c r="AJ167" s="335">
        <f t="shared" si="89"/>
        <v>0</v>
      </c>
    </row>
    <row r="168" spans="1:36" x14ac:dyDescent="0.25">
      <c r="A168" s="13" t="s">
        <v>272</v>
      </c>
      <c r="B168" s="1" t="s">
        <v>273</v>
      </c>
      <c r="C168" s="169">
        <v>16500000</v>
      </c>
      <c r="D168" s="169">
        <v>0</v>
      </c>
      <c r="E168" s="169">
        <v>0</v>
      </c>
      <c r="F168" s="169">
        <v>0</v>
      </c>
      <c r="G168" s="169">
        <f t="shared" si="87"/>
        <v>16500000</v>
      </c>
      <c r="H168" s="169">
        <v>0</v>
      </c>
      <c r="I168" s="169">
        <v>200000</v>
      </c>
      <c r="J168" s="169">
        <f t="shared" si="84"/>
        <v>16300000</v>
      </c>
      <c r="K168" s="169">
        <v>0</v>
      </c>
      <c r="L168" s="169">
        <v>200000</v>
      </c>
      <c r="M168" s="169">
        <f t="shared" si="93"/>
        <v>0</v>
      </c>
      <c r="N168" s="169">
        <v>0</v>
      </c>
      <c r="O168" s="169">
        <v>200000</v>
      </c>
      <c r="P168" s="169">
        <f t="shared" si="94"/>
        <v>0</v>
      </c>
      <c r="Q168" s="169">
        <f t="shared" si="95"/>
        <v>16300000</v>
      </c>
      <c r="R168" s="169">
        <f t="shared" si="85"/>
        <v>200000</v>
      </c>
      <c r="T168" s="290">
        <v>20201020308</v>
      </c>
      <c r="U168" s="328" t="s">
        <v>273</v>
      </c>
      <c r="V168" s="329">
        <v>16500000</v>
      </c>
      <c r="W168" s="329">
        <v>0</v>
      </c>
      <c r="X168" s="329">
        <v>0</v>
      </c>
      <c r="Y168" s="329">
        <v>0</v>
      </c>
      <c r="Z168" s="329">
        <f t="shared" si="88"/>
        <v>16500000</v>
      </c>
      <c r="AA168" s="329">
        <v>0</v>
      </c>
      <c r="AB168" s="329">
        <v>200000</v>
      </c>
      <c r="AC168" s="329">
        <v>16300000</v>
      </c>
      <c r="AD168" s="329">
        <v>0</v>
      </c>
      <c r="AE168" s="329">
        <v>200000</v>
      </c>
      <c r="AF168" s="329">
        <v>0</v>
      </c>
      <c r="AG168" s="329">
        <v>200000</v>
      </c>
      <c r="AH168" s="329">
        <v>0</v>
      </c>
      <c r="AI168" s="329">
        <v>200000</v>
      </c>
      <c r="AJ168" s="335">
        <f t="shared" si="89"/>
        <v>0</v>
      </c>
    </row>
    <row r="169" spans="1:36" x14ac:dyDescent="0.25">
      <c r="A169" s="13" t="s">
        <v>274</v>
      </c>
      <c r="B169" s="1" t="s">
        <v>275</v>
      </c>
      <c r="C169" s="169">
        <v>20905000</v>
      </c>
      <c r="D169" s="169">
        <v>0</v>
      </c>
      <c r="E169" s="169">
        <v>0</v>
      </c>
      <c r="F169" s="169">
        <v>0</v>
      </c>
      <c r="G169" s="169">
        <f t="shared" si="87"/>
        <v>20905000</v>
      </c>
      <c r="H169" s="169">
        <v>0</v>
      </c>
      <c r="I169" s="169">
        <v>18355086</v>
      </c>
      <c r="J169" s="169">
        <f t="shared" si="84"/>
        <v>2549914</v>
      </c>
      <c r="K169" s="169">
        <v>10000000</v>
      </c>
      <c r="L169" s="169">
        <v>15397986</v>
      </c>
      <c r="M169" s="169">
        <f t="shared" si="93"/>
        <v>2957100</v>
      </c>
      <c r="N169" s="169">
        <v>2549914</v>
      </c>
      <c r="O169" s="169">
        <v>20905000</v>
      </c>
      <c r="P169" s="169">
        <f t="shared" si="94"/>
        <v>2549914</v>
      </c>
      <c r="Q169" s="169">
        <f t="shared" si="95"/>
        <v>0</v>
      </c>
      <c r="R169" s="169">
        <f t="shared" si="85"/>
        <v>15397986</v>
      </c>
      <c r="T169" s="290">
        <v>20201020309</v>
      </c>
      <c r="U169" s="328" t="s">
        <v>275</v>
      </c>
      <c r="V169" s="329">
        <v>20905000</v>
      </c>
      <c r="W169" s="329">
        <v>0</v>
      </c>
      <c r="X169" s="329">
        <v>0</v>
      </c>
      <c r="Y169" s="329">
        <v>0</v>
      </c>
      <c r="Z169" s="329">
        <f t="shared" si="88"/>
        <v>20905000</v>
      </c>
      <c r="AA169" s="329">
        <v>2549914</v>
      </c>
      <c r="AB169" s="329">
        <v>20905000</v>
      </c>
      <c r="AC169" s="329">
        <v>0</v>
      </c>
      <c r="AD169" s="329">
        <v>0</v>
      </c>
      <c r="AE169" s="329">
        <v>18355086</v>
      </c>
      <c r="AF169" s="329">
        <v>2549914</v>
      </c>
      <c r="AG169" s="329">
        <v>5397986</v>
      </c>
      <c r="AH169" s="329">
        <v>10000000</v>
      </c>
      <c r="AI169" s="329">
        <v>15397986</v>
      </c>
      <c r="AJ169" s="335">
        <f t="shared" si="89"/>
        <v>0</v>
      </c>
    </row>
    <row r="170" spans="1:36" s="256" customFormat="1" x14ac:dyDescent="0.25">
      <c r="A170" s="13" t="s">
        <v>276</v>
      </c>
      <c r="B170" s="1" t="s">
        <v>277</v>
      </c>
      <c r="C170" s="169">
        <v>360095413</v>
      </c>
      <c r="D170" s="169">
        <v>0</v>
      </c>
      <c r="E170" s="169">
        <v>0</v>
      </c>
      <c r="F170" s="169">
        <v>0</v>
      </c>
      <c r="G170" s="169">
        <f t="shared" si="87"/>
        <v>360095413</v>
      </c>
      <c r="H170" s="169">
        <v>0</v>
      </c>
      <c r="I170" s="169">
        <v>460000</v>
      </c>
      <c r="J170" s="169">
        <f t="shared" si="84"/>
        <v>359635413</v>
      </c>
      <c r="K170" s="169">
        <v>0</v>
      </c>
      <c r="L170" s="169">
        <v>400000</v>
      </c>
      <c r="M170" s="169">
        <f t="shared" si="93"/>
        <v>60000</v>
      </c>
      <c r="N170" s="169">
        <v>0</v>
      </c>
      <c r="O170" s="169">
        <v>360000000</v>
      </c>
      <c r="P170" s="169">
        <f t="shared" si="94"/>
        <v>359540000</v>
      </c>
      <c r="Q170" s="169">
        <f t="shared" si="95"/>
        <v>95413</v>
      </c>
      <c r="R170" s="169">
        <f t="shared" si="85"/>
        <v>400000</v>
      </c>
      <c r="S170" s="274"/>
      <c r="T170" s="290">
        <v>202010208</v>
      </c>
      <c r="U170" s="328" t="s">
        <v>277</v>
      </c>
      <c r="V170" s="329">
        <v>360095413</v>
      </c>
      <c r="W170" s="329">
        <v>0</v>
      </c>
      <c r="X170" s="329">
        <v>0</v>
      </c>
      <c r="Y170" s="329">
        <v>0</v>
      </c>
      <c r="Z170" s="329">
        <f t="shared" si="88"/>
        <v>360095413</v>
      </c>
      <c r="AA170" s="329">
        <v>0</v>
      </c>
      <c r="AB170" s="329">
        <v>360000000</v>
      </c>
      <c r="AC170" s="329">
        <v>95413</v>
      </c>
      <c r="AD170" s="329">
        <v>0</v>
      </c>
      <c r="AE170" s="329">
        <v>460000</v>
      </c>
      <c r="AF170" s="329">
        <v>359540000</v>
      </c>
      <c r="AG170" s="329">
        <v>400000</v>
      </c>
      <c r="AH170" s="329">
        <v>0</v>
      </c>
      <c r="AI170" s="329">
        <v>400000</v>
      </c>
      <c r="AJ170" s="335">
        <f t="shared" si="89"/>
        <v>0</v>
      </c>
    </row>
    <row r="171" spans="1:36" s="4" customFormat="1" x14ac:dyDescent="0.25">
      <c r="A171" s="14" t="s">
        <v>278</v>
      </c>
      <c r="B171" s="9" t="s">
        <v>279</v>
      </c>
      <c r="C171" s="10">
        <f>+C172+C180+C182+C188+C193+C196+C199+C205</f>
        <v>1282361887.7799988</v>
      </c>
      <c r="D171" s="10">
        <f t="shared" ref="D171:R171" si="104">+D172+D180+D182+D188+D193+D196+D199+D205</f>
        <v>0</v>
      </c>
      <c r="E171" s="10">
        <f t="shared" si="104"/>
        <v>34000000</v>
      </c>
      <c r="F171" s="10">
        <f t="shared" si="104"/>
        <v>8500000</v>
      </c>
      <c r="G171" s="10">
        <f t="shared" si="87"/>
        <v>1256861887.7799988</v>
      </c>
      <c r="H171" s="10">
        <f t="shared" si="104"/>
        <v>116972675.72999999</v>
      </c>
      <c r="I171" s="10">
        <f t="shared" si="104"/>
        <v>653287159.67999935</v>
      </c>
      <c r="J171" s="10">
        <f t="shared" si="84"/>
        <v>603574728.09999943</v>
      </c>
      <c r="K171" s="10">
        <f t="shared" si="104"/>
        <v>48062475.469999999</v>
      </c>
      <c r="L171" s="10">
        <f t="shared" si="104"/>
        <v>388418966.09999931</v>
      </c>
      <c r="M171" s="10">
        <f t="shared" si="93"/>
        <v>264868193.58000004</v>
      </c>
      <c r="N171" s="10">
        <f t="shared" si="104"/>
        <v>34929193.729999997</v>
      </c>
      <c r="O171" s="10">
        <f t="shared" si="104"/>
        <v>731976592.67999935</v>
      </c>
      <c r="P171" s="10">
        <f t="shared" si="94"/>
        <v>78689433</v>
      </c>
      <c r="Q171" s="10">
        <f t="shared" si="95"/>
        <v>524885295.09999943</v>
      </c>
      <c r="R171" s="10">
        <f t="shared" si="85"/>
        <v>388418966.09999931</v>
      </c>
      <c r="T171" s="290">
        <v>2020103</v>
      </c>
      <c r="U171" s="328" t="s">
        <v>279</v>
      </c>
      <c r="V171" s="329">
        <v>1282361887.7799988</v>
      </c>
      <c r="W171" s="329">
        <v>8500000</v>
      </c>
      <c r="X171" s="329">
        <v>0</v>
      </c>
      <c r="Y171" s="329">
        <v>34000000</v>
      </c>
      <c r="Z171" s="329">
        <f t="shared" si="88"/>
        <v>1256861887.7799988</v>
      </c>
      <c r="AA171" s="329">
        <v>34929193.730000019</v>
      </c>
      <c r="AB171" s="329">
        <v>731976592.67999935</v>
      </c>
      <c r="AC171" s="329">
        <v>524885295.09999943</v>
      </c>
      <c r="AD171" s="329">
        <v>116972675.73000002</v>
      </c>
      <c r="AE171" s="329">
        <v>653287159.67999935</v>
      </c>
      <c r="AF171" s="329">
        <v>78689433</v>
      </c>
      <c r="AG171" s="329">
        <v>340356490.62999934</v>
      </c>
      <c r="AH171" s="329">
        <v>48062475.470000029</v>
      </c>
      <c r="AI171" s="329">
        <v>388418966.09999937</v>
      </c>
      <c r="AJ171" s="335">
        <f t="shared" si="89"/>
        <v>0</v>
      </c>
    </row>
    <row r="172" spans="1:36" x14ac:dyDescent="0.25">
      <c r="A172" s="14" t="s">
        <v>280</v>
      </c>
      <c r="B172" s="9" t="s">
        <v>281</v>
      </c>
      <c r="C172" s="10">
        <f>+C173+C174+C175+C176+C177+C178+C179</f>
        <v>200039899</v>
      </c>
      <c r="D172" s="10">
        <f t="shared" ref="D172:R172" si="105">+D173+D174+D175+D176+D177+D178+D179</f>
        <v>0</v>
      </c>
      <c r="E172" s="10">
        <f t="shared" si="105"/>
        <v>0</v>
      </c>
      <c r="F172" s="10">
        <f t="shared" si="105"/>
        <v>1000000</v>
      </c>
      <c r="G172" s="10">
        <f t="shared" si="87"/>
        <v>201039899</v>
      </c>
      <c r="H172" s="10">
        <f t="shared" si="105"/>
        <v>1622829.7299999967</v>
      </c>
      <c r="I172" s="10">
        <f t="shared" si="105"/>
        <v>76680419.979999989</v>
      </c>
      <c r="J172" s="10">
        <f t="shared" si="84"/>
        <v>124359479.02000001</v>
      </c>
      <c r="K172" s="10">
        <f t="shared" si="105"/>
        <v>21000</v>
      </c>
      <c r="L172" s="10">
        <f t="shared" si="105"/>
        <v>46278065.25</v>
      </c>
      <c r="M172" s="10">
        <f t="shared" si="93"/>
        <v>30402354.729999989</v>
      </c>
      <c r="N172" s="10">
        <f t="shared" si="105"/>
        <v>1622829.7299999967</v>
      </c>
      <c r="O172" s="10">
        <f t="shared" si="105"/>
        <v>76683164.979999989</v>
      </c>
      <c r="P172" s="10">
        <f t="shared" si="94"/>
        <v>2745</v>
      </c>
      <c r="Q172" s="10">
        <f t="shared" si="95"/>
        <v>124356734.02000001</v>
      </c>
      <c r="R172" s="10">
        <f t="shared" si="85"/>
        <v>46278065.25</v>
      </c>
      <c r="T172" s="290">
        <v>202010302</v>
      </c>
      <c r="U172" s="328" t="s">
        <v>281</v>
      </c>
      <c r="V172" s="329">
        <v>200039899</v>
      </c>
      <c r="W172" s="329">
        <v>1000000</v>
      </c>
      <c r="X172" s="329">
        <v>0</v>
      </c>
      <c r="Y172" s="329">
        <v>0</v>
      </c>
      <c r="Z172" s="329">
        <f t="shared" si="88"/>
        <v>201039899</v>
      </c>
      <c r="AA172" s="329">
        <v>1622829.7300000042</v>
      </c>
      <c r="AB172" s="329">
        <v>76683164.980000004</v>
      </c>
      <c r="AC172" s="329">
        <v>124356734.02</v>
      </c>
      <c r="AD172" s="329">
        <v>1622829.7300000042</v>
      </c>
      <c r="AE172" s="329">
        <v>76680419.980000004</v>
      </c>
      <c r="AF172" s="329">
        <v>2745</v>
      </c>
      <c r="AG172" s="329">
        <v>46257065.25</v>
      </c>
      <c r="AH172" s="329">
        <v>21000</v>
      </c>
      <c r="AI172" s="329">
        <v>46278065.25</v>
      </c>
      <c r="AJ172" s="335">
        <f t="shared" si="89"/>
        <v>0</v>
      </c>
    </row>
    <row r="173" spans="1:36" x14ac:dyDescent="0.25">
      <c r="A173" s="13" t="s">
        <v>282</v>
      </c>
      <c r="B173" s="1" t="s">
        <v>283</v>
      </c>
      <c r="C173" s="169">
        <v>34339899</v>
      </c>
      <c r="D173" s="169">
        <v>0</v>
      </c>
      <c r="E173" s="169">
        <v>0</v>
      </c>
      <c r="F173" s="169">
        <v>0</v>
      </c>
      <c r="G173" s="169">
        <f t="shared" si="87"/>
        <v>34339899</v>
      </c>
      <c r="H173" s="169">
        <v>904465</v>
      </c>
      <c r="I173" s="169">
        <v>10412070.17</v>
      </c>
      <c r="J173" s="169">
        <f t="shared" si="84"/>
        <v>23927828.829999998</v>
      </c>
      <c r="K173" s="169">
        <v>0</v>
      </c>
      <c r="L173" s="169">
        <v>8075780.1699999999</v>
      </c>
      <c r="M173" s="169">
        <f t="shared" si="93"/>
        <v>2336290</v>
      </c>
      <c r="N173" s="169">
        <v>904465</v>
      </c>
      <c r="O173" s="169">
        <v>10412070.17</v>
      </c>
      <c r="P173" s="169">
        <f t="shared" si="94"/>
        <v>0</v>
      </c>
      <c r="Q173" s="169">
        <f t="shared" si="95"/>
        <v>23927828.829999998</v>
      </c>
      <c r="R173" s="169">
        <f t="shared" si="85"/>
        <v>8075780.1699999999</v>
      </c>
      <c r="T173" s="290">
        <v>20201030201</v>
      </c>
      <c r="U173" s="328" t="s">
        <v>283</v>
      </c>
      <c r="V173" s="329">
        <v>34339899</v>
      </c>
      <c r="W173" s="329">
        <v>0</v>
      </c>
      <c r="X173" s="329">
        <v>0</v>
      </c>
      <c r="Y173" s="329">
        <v>0</v>
      </c>
      <c r="Z173" s="329">
        <f t="shared" si="88"/>
        <v>34339899</v>
      </c>
      <c r="AA173" s="329">
        <v>904465</v>
      </c>
      <c r="AB173" s="329">
        <v>10412070.17</v>
      </c>
      <c r="AC173" s="329">
        <v>23927828.829999998</v>
      </c>
      <c r="AD173" s="329">
        <v>904465</v>
      </c>
      <c r="AE173" s="329">
        <v>10412070.17</v>
      </c>
      <c r="AF173" s="329">
        <v>0</v>
      </c>
      <c r="AG173" s="329">
        <v>8075780.1699999999</v>
      </c>
      <c r="AH173" s="329">
        <v>0</v>
      </c>
      <c r="AI173" s="329">
        <v>8075780.1699999999</v>
      </c>
      <c r="AJ173" s="335">
        <f t="shared" si="89"/>
        <v>0</v>
      </c>
    </row>
    <row r="174" spans="1:36" x14ac:dyDescent="0.25">
      <c r="A174" s="13" t="s">
        <v>284</v>
      </c>
      <c r="B174" s="1" t="s">
        <v>285</v>
      </c>
      <c r="C174" s="169">
        <v>45500000</v>
      </c>
      <c r="D174" s="169">
        <v>0</v>
      </c>
      <c r="E174" s="169">
        <v>0</v>
      </c>
      <c r="F174" s="169">
        <v>0</v>
      </c>
      <c r="G174" s="169">
        <f t="shared" si="87"/>
        <v>45500000</v>
      </c>
      <c r="H174" s="169">
        <v>0</v>
      </c>
      <c r="I174" s="169">
        <v>0</v>
      </c>
      <c r="J174" s="169">
        <f t="shared" si="84"/>
        <v>45500000</v>
      </c>
      <c r="K174" s="169">
        <v>0</v>
      </c>
      <c r="L174" s="169">
        <v>0</v>
      </c>
      <c r="M174" s="169">
        <f t="shared" si="93"/>
        <v>0</v>
      </c>
      <c r="N174" s="169">
        <v>0</v>
      </c>
      <c r="O174" s="169">
        <v>0</v>
      </c>
      <c r="P174" s="169">
        <f t="shared" si="94"/>
        <v>0</v>
      </c>
      <c r="Q174" s="169">
        <f t="shared" si="95"/>
        <v>45500000</v>
      </c>
      <c r="R174" s="169">
        <f t="shared" si="85"/>
        <v>0</v>
      </c>
      <c r="T174" s="290">
        <v>20201030202</v>
      </c>
      <c r="U174" s="328" t="s">
        <v>285</v>
      </c>
      <c r="V174" s="329">
        <v>45500000</v>
      </c>
      <c r="W174" s="329">
        <v>0</v>
      </c>
      <c r="X174" s="329">
        <v>0</v>
      </c>
      <c r="Y174" s="329">
        <v>0</v>
      </c>
      <c r="Z174" s="329">
        <f t="shared" si="88"/>
        <v>45500000</v>
      </c>
      <c r="AA174" s="329">
        <v>0</v>
      </c>
      <c r="AB174" s="329">
        <v>0</v>
      </c>
      <c r="AC174" s="329">
        <v>45500000</v>
      </c>
      <c r="AD174" s="329">
        <v>0</v>
      </c>
      <c r="AE174" s="329">
        <v>0</v>
      </c>
      <c r="AF174" s="329">
        <v>0</v>
      </c>
      <c r="AG174" s="329">
        <v>0</v>
      </c>
      <c r="AH174" s="329">
        <v>0</v>
      </c>
      <c r="AI174" s="329">
        <v>0</v>
      </c>
      <c r="AJ174" s="335">
        <f t="shared" si="89"/>
        <v>0</v>
      </c>
    </row>
    <row r="175" spans="1:36" x14ac:dyDescent="0.25">
      <c r="A175" s="13" t="s">
        <v>286</v>
      </c>
      <c r="B175" s="1" t="s">
        <v>287</v>
      </c>
      <c r="C175" s="169">
        <v>20000000</v>
      </c>
      <c r="D175" s="169">
        <v>0</v>
      </c>
      <c r="E175" s="169">
        <v>0</v>
      </c>
      <c r="F175" s="169">
        <v>0</v>
      </c>
      <c r="G175" s="169">
        <f t="shared" si="87"/>
        <v>20000000</v>
      </c>
      <c r="H175" s="169">
        <v>0</v>
      </c>
      <c r="I175" s="169">
        <v>0</v>
      </c>
      <c r="J175" s="169">
        <f t="shared" si="84"/>
        <v>20000000</v>
      </c>
      <c r="K175" s="169">
        <v>0</v>
      </c>
      <c r="L175" s="169">
        <v>0</v>
      </c>
      <c r="M175" s="169">
        <f t="shared" si="93"/>
        <v>0</v>
      </c>
      <c r="N175" s="169">
        <v>0</v>
      </c>
      <c r="O175" s="169">
        <v>0</v>
      </c>
      <c r="P175" s="169">
        <f t="shared" si="94"/>
        <v>0</v>
      </c>
      <c r="Q175" s="169">
        <f t="shared" si="95"/>
        <v>20000000</v>
      </c>
      <c r="R175" s="169">
        <f t="shared" si="85"/>
        <v>0</v>
      </c>
      <c r="T175" s="290">
        <v>20201030203</v>
      </c>
      <c r="U175" s="328" t="s">
        <v>287</v>
      </c>
      <c r="V175" s="329">
        <v>20000000</v>
      </c>
      <c r="W175" s="329">
        <v>0</v>
      </c>
      <c r="X175" s="329">
        <v>0</v>
      </c>
      <c r="Y175" s="329">
        <v>0</v>
      </c>
      <c r="Z175" s="329">
        <f t="shared" si="88"/>
        <v>20000000</v>
      </c>
      <c r="AA175" s="329">
        <v>0</v>
      </c>
      <c r="AB175" s="329">
        <v>0</v>
      </c>
      <c r="AC175" s="329">
        <v>20000000</v>
      </c>
      <c r="AD175" s="329">
        <v>0</v>
      </c>
      <c r="AE175" s="329">
        <v>0</v>
      </c>
      <c r="AF175" s="329">
        <v>0</v>
      </c>
      <c r="AG175" s="329">
        <v>0</v>
      </c>
      <c r="AH175" s="329">
        <v>0</v>
      </c>
      <c r="AI175" s="329">
        <v>0</v>
      </c>
      <c r="AJ175" s="335">
        <f t="shared" si="89"/>
        <v>0</v>
      </c>
    </row>
    <row r="176" spans="1:36" x14ac:dyDescent="0.25">
      <c r="A176" s="13" t="s">
        <v>288</v>
      </c>
      <c r="B176" s="1" t="s">
        <v>289</v>
      </c>
      <c r="C176" s="169">
        <v>12200000</v>
      </c>
      <c r="D176" s="169">
        <v>0</v>
      </c>
      <c r="E176" s="169">
        <v>0</v>
      </c>
      <c r="F176" s="169">
        <v>0</v>
      </c>
      <c r="G176" s="169">
        <f t="shared" si="87"/>
        <v>12200000</v>
      </c>
      <c r="H176" s="169">
        <v>0</v>
      </c>
      <c r="I176" s="169">
        <v>7950000</v>
      </c>
      <c r="J176" s="169">
        <f t="shared" si="84"/>
        <v>4250000</v>
      </c>
      <c r="K176" s="169">
        <v>0</v>
      </c>
      <c r="L176" s="169">
        <v>0</v>
      </c>
      <c r="M176" s="169">
        <f t="shared" si="93"/>
        <v>7950000</v>
      </c>
      <c r="N176" s="169">
        <v>0</v>
      </c>
      <c r="O176" s="169">
        <v>7950000</v>
      </c>
      <c r="P176" s="169">
        <f t="shared" si="94"/>
        <v>0</v>
      </c>
      <c r="Q176" s="169">
        <f t="shared" si="95"/>
        <v>4250000</v>
      </c>
      <c r="R176" s="169">
        <f t="shared" si="85"/>
        <v>0</v>
      </c>
      <c r="T176" s="290">
        <v>20201030204</v>
      </c>
      <c r="U176" s="328" t="s">
        <v>289</v>
      </c>
      <c r="V176" s="329">
        <v>12200000</v>
      </c>
      <c r="W176" s="329">
        <v>0</v>
      </c>
      <c r="X176" s="329">
        <v>0</v>
      </c>
      <c r="Y176" s="329">
        <v>0</v>
      </c>
      <c r="Z176" s="329">
        <f t="shared" si="88"/>
        <v>12200000</v>
      </c>
      <c r="AA176" s="329">
        <v>0</v>
      </c>
      <c r="AB176" s="329">
        <v>7950000</v>
      </c>
      <c r="AC176" s="329">
        <v>4250000</v>
      </c>
      <c r="AD176" s="329">
        <v>0</v>
      </c>
      <c r="AE176" s="329">
        <v>7950000</v>
      </c>
      <c r="AF176" s="329">
        <v>0</v>
      </c>
      <c r="AG176" s="329">
        <v>0</v>
      </c>
      <c r="AH176" s="329">
        <v>0</v>
      </c>
      <c r="AI176" s="329">
        <v>0</v>
      </c>
      <c r="AJ176" s="335">
        <f t="shared" si="89"/>
        <v>0</v>
      </c>
    </row>
    <row r="177" spans="1:36" x14ac:dyDescent="0.25">
      <c r="A177" s="13" t="s">
        <v>290</v>
      </c>
      <c r="B177" s="1" t="s">
        <v>291</v>
      </c>
      <c r="C177" s="169">
        <v>20000000</v>
      </c>
      <c r="D177" s="169">
        <v>0</v>
      </c>
      <c r="E177" s="169">
        <v>0</v>
      </c>
      <c r="F177" s="169">
        <v>1000000</v>
      </c>
      <c r="G177" s="169">
        <f t="shared" si="87"/>
        <v>21000000</v>
      </c>
      <c r="H177" s="169">
        <v>0</v>
      </c>
      <c r="I177" s="169">
        <v>500000</v>
      </c>
      <c r="J177" s="169">
        <f t="shared" si="84"/>
        <v>20500000</v>
      </c>
      <c r="K177" s="169">
        <v>0</v>
      </c>
      <c r="L177" s="169">
        <v>500000</v>
      </c>
      <c r="M177" s="169">
        <f t="shared" si="93"/>
        <v>0</v>
      </c>
      <c r="N177" s="169">
        <v>0</v>
      </c>
      <c r="O177" s="169">
        <v>500000</v>
      </c>
      <c r="P177" s="169">
        <f t="shared" si="94"/>
        <v>0</v>
      </c>
      <c r="Q177" s="169">
        <f t="shared" si="95"/>
        <v>20500000</v>
      </c>
      <c r="R177" s="169">
        <f t="shared" si="85"/>
        <v>500000</v>
      </c>
      <c r="T177" s="290">
        <v>20201030206</v>
      </c>
      <c r="U177" s="328" t="s">
        <v>291</v>
      </c>
      <c r="V177" s="329">
        <v>20000000</v>
      </c>
      <c r="W177" s="330">
        <v>1000000</v>
      </c>
      <c r="X177" s="329">
        <v>0</v>
      </c>
      <c r="Y177" s="329">
        <v>0</v>
      </c>
      <c r="Z177" s="329">
        <f t="shared" si="88"/>
        <v>21000000</v>
      </c>
      <c r="AA177" s="329">
        <v>0</v>
      </c>
      <c r="AB177" s="329">
        <v>500000</v>
      </c>
      <c r="AC177" s="329">
        <v>20500000</v>
      </c>
      <c r="AD177" s="329">
        <v>0</v>
      </c>
      <c r="AE177" s="329">
        <v>500000</v>
      </c>
      <c r="AF177" s="329">
        <v>0</v>
      </c>
      <c r="AG177" s="329">
        <v>500000</v>
      </c>
      <c r="AH177" s="329">
        <v>0</v>
      </c>
      <c r="AI177" s="329">
        <v>500000</v>
      </c>
      <c r="AJ177" s="335">
        <f t="shared" si="89"/>
        <v>0</v>
      </c>
    </row>
    <row r="178" spans="1:36" x14ac:dyDescent="0.25">
      <c r="A178" s="13" t="s">
        <v>292</v>
      </c>
      <c r="B178" s="1" t="s">
        <v>293</v>
      </c>
      <c r="C178" s="169">
        <v>62500000</v>
      </c>
      <c r="D178" s="169">
        <v>0</v>
      </c>
      <c r="E178" s="169">
        <v>0</v>
      </c>
      <c r="F178" s="169">
        <v>0</v>
      </c>
      <c r="G178" s="169">
        <f t="shared" si="87"/>
        <v>62500000</v>
      </c>
      <c r="H178" s="169">
        <v>718364.72999999672</v>
      </c>
      <c r="I178" s="169">
        <v>57818349.809999995</v>
      </c>
      <c r="J178" s="169">
        <f t="shared" si="84"/>
        <v>4681650.1900000051</v>
      </c>
      <c r="K178" s="169">
        <v>21000</v>
      </c>
      <c r="L178" s="169">
        <v>37702285.079999998</v>
      </c>
      <c r="M178" s="169">
        <f t="shared" si="93"/>
        <v>20116064.729999997</v>
      </c>
      <c r="N178" s="169">
        <v>718364.72999999672</v>
      </c>
      <c r="O178" s="169">
        <v>57821094.809999995</v>
      </c>
      <c r="P178" s="169">
        <f t="shared" si="94"/>
        <v>2745</v>
      </c>
      <c r="Q178" s="169">
        <f t="shared" si="95"/>
        <v>4678905.1900000051</v>
      </c>
      <c r="R178" s="169">
        <f t="shared" si="85"/>
        <v>37702285.079999998</v>
      </c>
      <c r="T178" s="290">
        <v>20201030207</v>
      </c>
      <c r="U178" s="328" t="s">
        <v>293</v>
      </c>
      <c r="V178" s="329">
        <v>62500000</v>
      </c>
      <c r="W178" s="329">
        <v>0</v>
      </c>
      <c r="X178" s="329">
        <v>0</v>
      </c>
      <c r="Y178" s="329">
        <v>0</v>
      </c>
      <c r="Z178" s="329">
        <f t="shared" si="88"/>
        <v>62500000</v>
      </c>
      <c r="AA178" s="329">
        <v>718364.72999999672</v>
      </c>
      <c r="AB178" s="329">
        <v>57821094.809999995</v>
      </c>
      <c r="AC178" s="329">
        <v>4678905.1900000051</v>
      </c>
      <c r="AD178" s="329">
        <v>718364.72999999672</v>
      </c>
      <c r="AE178" s="329">
        <v>57818349.809999995</v>
      </c>
      <c r="AF178" s="329">
        <v>2745</v>
      </c>
      <c r="AG178" s="329">
        <v>37681285.079999998</v>
      </c>
      <c r="AH178" s="329">
        <v>21000</v>
      </c>
      <c r="AI178" s="329">
        <v>37702285.079999998</v>
      </c>
      <c r="AJ178" s="335">
        <f t="shared" si="89"/>
        <v>0</v>
      </c>
    </row>
    <row r="179" spans="1:36" s="4" customFormat="1" x14ac:dyDescent="0.25">
      <c r="A179" s="13" t="s">
        <v>294</v>
      </c>
      <c r="B179" s="1" t="s">
        <v>295</v>
      </c>
      <c r="C179" s="169">
        <v>5500000</v>
      </c>
      <c r="D179" s="169">
        <v>0</v>
      </c>
      <c r="E179" s="169">
        <v>0</v>
      </c>
      <c r="F179" s="169">
        <v>0</v>
      </c>
      <c r="G179" s="169">
        <f t="shared" si="87"/>
        <v>5500000</v>
      </c>
      <c r="H179" s="169">
        <v>0</v>
      </c>
      <c r="I179" s="169">
        <v>0</v>
      </c>
      <c r="J179" s="169">
        <f t="shared" si="84"/>
        <v>5500000</v>
      </c>
      <c r="K179" s="169">
        <v>0</v>
      </c>
      <c r="L179" s="169">
        <v>0</v>
      </c>
      <c r="M179" s="169">
        <f t="shared" si="93"/>
        <v>0</v>
      </c>
      <c r="N179" s="169">
        <v>0</v>
      </c>
      <c r="O179" s="169">
        <v>0</v>
      </c>
      <c r="P179" s="169">
        <f t="shared" si="94"/>
        <v>0</v>
      </c>
      <c r="Q179" s="169">
        <f t="shared" si="95"/>
        <v>5500000</v>
      </c>
      <c r="R179" s="169">
        <f t="shared" si="85"/>
        <v>0</v>
      </c>
      <c r="T179" s="290">
        <v>20201030208</v>
      </c>
      <c r="U179" s="328" t="s">
        <v>295</v>
      </c>
      <c r="V179" s="329">
        <v>5500000</v>
      </c>
      <c r="W179" s="329">
        <v>0</v>
      </c>
      <c r="X179" s="329">
        <v>0</v>
      </c>
      <c r="Y179" s="329">
        <v>0</v>
      </c>
      <c r="Z179" s="329">
        <f t="shared" si="88"/>
        <v>5500000</v>
      </c>
      <c r="AA179" s="329">
        <v>0</v>
      </c>
      <c r="AB179" s="329">
        <v>0</v>
      </c>
      <c r="AC179" s="329">
        <v>5500000</v>
      </c>
      <c r="AD179" s="329">
        <v>0</v>
      </c>
      <c r="AE179" s="329">
        <v>0</v>
      </c>
      <c r="AF179" s="329">
        <v>0</v>
      </c>
      <c r="AG179" s="329">
        <v>0</v>
      </c>
      <c r="AH179" s="329">
        <v>0</v>
      </c>
      <c r="AI179" s="329">
        <v>0</v>
      </c>
      <c r="AJ179" s="335">
        <f t="shared" si="89"/>
        <v>0</v>
      </c>
    </row>
    <row r="180" spans="1:36" x14ac:dyDescent="0.25">
      <c r="A180" s="14" t="s">
        <v>296</v>
      </c>
      <c r="B180" s="9" t="s">
        <v>297</v>
      </c>
      <c r="C180" s="10">
        <f>+C181</f>
        <v>38400000</v>
      </c>
      <c r="D180" s="10">
        <f t="shared" ref="D180:R180" si="106">+D181</f>
        <v>0</v>
      </c>
      <c r="E180" s="10">
        <f t="shared" si="106"/>
        <v>0</v>
      </c>
      <c r="F180" s="10">
        <f t="shared" si="106"/>
        <v>0</v>
      </c>
      <c r="G180" s="10">
        <f t="shared" si="87"/>
        <v>38400000</v>
      </c>
      <c r="H180" s="10">
        <f t="shared" si="106"/>
        <v>0</v>
      </c>
      <c r="I180" s="10">
        <f t="shared" si="106"/>
        <v>35541545</v>
      </c>
      <c r="J180" s="10">
        <f t="shared" si="84"/>
        <v>2858455</v>
      </c>
      <c r="K180" s="10">
        <f t="shared" si="106"/>
        <v>0</v>
      </c>
      <c r="L180" s="10">
        <f t="shared" si="106"/>
        <v>13708996</v>
      </c>
      <c r="M180" s="10">
        <f t="shared" si="93"/>
        <v>21832549</v>
      </c>
      <c r="N180" s="10">
        <f t="shared" si="106"/>
        <v>0</v>
      </c>
      <c r="O180" s="10">
        <f t="shared" si="106"/>
        <v>35541545</v>
      </c>
      <c r="P180" s="10">
        <f t="shared" si="94"/>
        <v>0</v>
      </c>
      <c r="Q180" s="10">
        <f t="shared" si="95"/>
        <v>2858455</v>
      </c>
      <c r="R180" s="10">
        <f t="shared" si="85"/>
        <v>13708996</v>
      </c>
      <c r="T180" s="290">
        <v>202010303</v>
      </c>
      <c r="U180" s="328" t="s">
        <v>297</v>
      </c>
      <c r="V180" s="329">
        <v>38400000</v>
      </c>
      <c r="W180" s="329">
        <v>0</v>
      </c>
      <c r="X180" s="329">
        <v>0</v>
      </c>
      <c r="Y180" s="329">
        <v>0</v>
      </c>
      <c r="Z180" s="329">
        <f t="shared" si="88"/>
        <v>38400000</v>
      </c>
      <c r="AA180" s="329">
        <v>0</v>
      </c>
      <c r="AB180" s="329">
        <v>35541545</v>
      </c>
      <c r="AC180" s="329">
        <v>2858455</v>
      </c>
      <c r="AD180" s="329">
        <v>0</v>
      </c>
      <c r="AE180" s="329">
        <v>35541545</v>
      </c>
      <c r="AF180" s="329">
        <v>0</v>
      </c>
      <c r="AG180" s="329">
        <v>13708996</v>
      </c>
      <c r="AH180" s="329">
        <v>0</v>
      </c>
      <c r="AI180" s="329">
        <v>13708996</v>
      </c>
      <c r="AJ180" s="335">
        <f t="shared" si="89"/>
        <v>0</v>
      </c>
    </row>
    <row r="181" spans="1:36" s="4" customFormat="1" x14ac:dyDescent="0.25">
      <c r="A181" s="13" t="s">
        <v>298</v>
      </c>
      <c r="B181" s="1" t="s">
        <v>299</v>
      </c>
      <c r="C181" s="169">
        <v>38400000</v>
      </c>
      <c r="D181" s="169">
        <v>0</v>
      </c>
      <c r="E181" s="169">
        <v>0</v>
      </c>
      <c r="F181" s="169">
        <v>0</v>
      </c>
      <c r="G181" s="169">
        <f t="shared" si="87"/>
        <v>38400000</v>
      </c>
      <c r="H181" s="169">
        <v>0</v>
      </c>
      <c r="I181" s="169">
        <v>35541545</v>
      </c>
      <c r="J181" s="169">
        <f t="shared" si="84"/>
        <v>2858455</v>
      </c>
      <c r="K181" s="169">
        <v>0</v>
      </c>
      <c r="L181" s="169">
        <v>13708996</v>
      </c>
      <c r="M181" s="169">
        <f t="shared" si="93"/>
        <v>21832549</v>
      </c>
      <c r="N181" s="169">
        <v>0</v>
      </c>
      <c r="O181" s="169">
        <v>35541545</v>
      </c>
      <c r="P181" s="169">
        <f t="shared" si="94"/>
        <v>0</v>
      </c>
      <c r="Q181" s="169">
        <f t="shared" si="95"/>
        <v>2858455</v>
      </c>
      <c r="R181" s="169">
        <f t="shared" si="85"/>
        <v>13708996</v>
      </c>
      <c r="T181" s="290">
        <v>20201030303</v>
      </c>
      <c r="U181" s="328" t="s">
        <v>299</v>
      </c>
      <c r="V181" s="329">
        <v>38400000</v>
      </c>
      <c r="W181" s="329">
        <v>0</v>
      </c>
      <c r="X181" s="329">
        <v>0</v>
      </c>
      <c r="Y181" s="329">
        <v>0</v>
      </c>
      <c r="Z181" s="329">
        <f t="shared" si="88"/>
        <v>38400000</v>
      </c>
      <c r="AA181" s="329">
        <v>0</v>
      </c>
      <c r="AB181" s="329">
        <v>35541545</v>
      </c>
      <c r="AC181" s="329">
        <v>2858455</v>
      </c>
      <c r="AD181" s="329">
        <v>0</v>
      </c>
      <c r="AE181" s="329">
        <v>35541545</v>
      </c>
      <c r="AF181" s="329">
        <v>0</v>
      </c>
      <c r="AG181" s="329">
        <v>13708996</v>
      </c>
      <c r="AH181" s="329">
        <v>0</v>
      </c>
      <c r="AI181" s="329">
        <v>13708996</v>
      </c>
      <c r="AJ181" s="335">
        <f t="shared" si="89"/>
        <v>0</v>
      </c>
    </row>
    <row r="182" spans="1:36" x14ac:dyDescent="0.25">
      <c r="A182" s="14" t="s">
        <v>300</v>
      </c>
      <c r="B182" s="9" t="s">
        <v>301</v>
      </c>
      <c r="C182" s="10">
        <f>+C183+C184+C185+C186+C187</f>
        <v>462097573.77999932</v>
      </c>
      <c r="D182" s="10">
        <f t="shared" ref="D182:R182" si="107">+D183+D184+D185+D186+D187</f>
        <v>0</v>
      </c>
      <c r="E182" s="10">
        <f t="shared" si="107"/>
        <v>34000000</v>
      </c>
      <c r="F182" s="10">
        <f t="shared" si="107"/>
        <v>0</v>
      </c>
      <c r="G182" s="10">
        <f t="shared" si="87"/>
        <v>428097573.77999932</v>
      </c>
      <c r="H182" s="10">
        <f t="shared" si="107"/>
        <v>9884850</v>
      </c>
      <c r="I182" s="10">
        <f t="shared" si="107"/>
        <v>297419850.69999933</v>
      </c>
      <c r="J182" s="10">
        <f t="shared" si="84"/>
        <v>130677723.07999998</v>
      </c>
      <c r="K182" s="10">
        <f t="shared" si="107"/>
        <v>35944360.5</v>
      </c>
      <c r="L182" s="10">
        <f t="shared" si="107"/>
        <v>240400401.6099993</v>
      </c>
      <c r="M182" s="10">
        <f t="shared" si="93"/>
        <v>57019449.090000033</v>
      </c>
      <c r="N182" s="10">
        <f t="shared" si="107"/>
        <v>21337947</v>
      </c>
      <c r="O182" s="10">
        <f t="shared" si="107"/>
        <v>358675892.69999933</v>
      </c>
      <c r="P182" s="10">
        <f t="shared" si="94"/>
        <v>61256042</v>
      </c>
      <c r="Q182" s="10">
        <f t="shared" si="95"/>
        <v>69421681.079999983</v>
      </c>
      <c r="R182" s="10">
        <f t="shared" si="85"/>
        <v>240400401.6099993</v>
      </c>
      <c r="T182" s="290">
        <v>202010304</v>
      </c>
      <c r="U182" s="328" t="s">
        <v>301</v>
      </c>
      <c r="V182" s="329">
        <v>462097573.77999932</v>
      </c>
      <c r="W182" s="329">
        <v>0</v>
      </c>
      <c r="X182" s="329">
        <v>0</v>
      </c>
      <c r="Y182" s="329">
        <v>34000000</v>
      </c>
      <c r="Z182" s="329">
        <f t="shared" si="88"/>
        <v>428097573.77999932</v>
      </c>
      <c r="AA182" s="329">
        <v>21337947</v>
      </c>
      <c r="AB182" s="329">
        <v>358675892.69999927</v>
      </c>
      <c r="AC182" s="329">
        <v>69421681.080000043</v>
      </c>
      <c r="AD182" s="329">
        <v>9884850</v>
      </c>
      <c r="AE182" s="329">
        <v>297419850.69999927</v>
      </c>
      <c r="AF182" s="329">
        <v>61256042</v>
      </c>
      <c r="AG182" s="329">
        <v>204456041.1099993</v>
      </c>
      <c r="AH182" s="329">
        <v>35944360.5</v>
      </c>
      <c r="AI182" s="329">
        <v>240400401.6099993</v>
      </c>
      <c r="AJ182" s="335">
        <f t="shared" si="89"/>
        <v>0</v>
      </c>
    </row>
    <row r="183" spans="1:36" s="256" customFormat="1" x14ac:dyDescent="0.25">
      <c r="A183" s="13" t="s">
        <v>302</v>
      </c>
      <c r="B183" s="1" t="s">
        <v>303</v>
      </c>
      <c r="C183" s="169">
        <v>159136770</v>
      </c>
      <c r="D183" s="169">
        <v>0</v>
      </c>
      <c r="E183" s="169">
        <v>24000000</v>
      </c>
      <c r="F183" s="169">
        <v>0</v>
      </c>
      <c r="G183" s="169">
        <f t="shared" si="87"/>
        <v>135136770</v>
      </c>
      <c r="H183" s="169">
        <v>9656850</v>
      </c>
      <c r="I183" s="169">
        <v>53764241</v>
      </c>
      <c r="J183" s="169">
        <f t="shared" si="84"/>
        <v>81372529</v>
      </c>
      <c r="K183" s="169">
        <v>2407310.5</v>
      </c>
      <c r="L183" s="169">
        <v>22156210.5</v>
      </c>
      <c r="M183" s="169">
        <f t="shared" si="93"/>
        <v>31608030.5</v>
      </c>
      <c r="N183" s="169">
        <v>21109947</v>
      </c>
      <c r="O183" s="169">
        <v>84176783</v>
      </c>
      <c r="P183" s="169">
        <f t="shared" si="94"/>
        <v>30412542</v>
      </c>
      <c r="Q183" s="169">
        <f t="shared" si="95"/>
        <v>50959987</v>
      </c>
      <c r="R183" s="169">
        <f t="shared" si="85"/>
        <v>22156210.5</v>
      </c>
      <c r="S183" s="274"/>
      <c r="T183" s="290">
        <v>20201030401</v>
      </c>
      <c r="U183" s="328" t="s">
        <v>303</v>
      </c>
      <c r="V183" s="329">
        <v>159136770</v>
      </c>
      <c r="W183" s="329">
        <v>0</v>
      </c>
      <c r="X183" s="329">
        <v>0</v>
      </c>
      <c r="Y183" s="329">
        <v>24000000</v>
      </c>
      <c r="Z183" s="329">
        <f t="shared" si="88"/>
        <v>135136770</v>
      </c>
      <c r="AA183" s="329">
        <v>21109947</v>
      </c>
      <c r="AB183" s="329">
        <v>84176783</v>
      </c>
      <c r="AC183" s="329">
        <v>50959987</v>
      </c>
      <c r="AD183" s="329">
        <v>9656850</v>
      </c>
      <c r="AE183" s="329">
        <v>53764241</v>
      </c>
      <c r="AF183" s="329">
        <v>30412542</v>
      </c>
      <c r="AG183" s="329">
        <v>19748900</v>
      </c>
      <c r="AH183" s="329">
        <v>2407310.5</v>
      </c>
      <c r="AI183" s="329">
        <v>22156210.5</v>
      </c>
      <c r="AJ183" s="335">
        <f t="shared" si="89"/>
        <v>0</v>
      </c>
    </row>
    <row r="184" spans="1:36" x14ac:dyDescent="0.25">
      <c r="A184" s="13" t="s">
        <v>304</v>
      </c>
      <c r="B184" s="1" t="s">
        <v>305</v>
      </c>
      <c r="C184" s="169">
        <v>97160803.779999301</v>
      </c>
      <c r="D184" s="169">
        <v>0</v>
      </c>
      <c r="E184" s="169">
        <v>10000000</v>
      </c>
      <c r="F184" s="169">
        <v>0</v>
      </c>
      <c r="G184" s="169">
        <f t="shared" si="87"/>
        <v>87160803.779999301</v>
      </c>
      <c r="H184" s="169">
        <v>228000</v>
      </c>
      <c r="I184" s="169">
        <v>63655609.699999303</v>
      </c>
      <c r="J184" s="169">
        <f t="shared" si="84"/>
        <v>23505194.079999998</v>
      </c>
      <c r="K184" s="169">
        <v>239000</v>
      </c>
      <c r="L184" s="169">
        <v>61351650.109999299</v>
      </c>
      <c r="M184" s="169">
        <f t="shared" si="93"/>
        <v>2303959.5900000036</v>
      </c>
      <c r="N184" s="169">
        <v>228000</v>
      </c>
      <c r="O184" s="169">
        <v>74499109.699999303</v>
      </c>
      <c r="P184" s="169">
        <f t="shared" si="94"/>
        <v>10843500</v>
      </c>
      <c r="Q184" s="169">
        <f t="shared" si="95"/>
        <v>12661694.079999998</v>
      </c>
      <c r="R184" s="169">
        <f t="shared" si="85"/>
        <v>61351650.109999299</v>
      </c>
      <c r="T184" s="290">
        <v>20201030402</v>
      </c>
      <c r="U184" s="328" t="s">
        <v>305</v>
      </c>
      <c r="V184" s="329">
        <v>97160803.779999301</v>
      </c>
      <c r="W184" s="329">
        <v>0</v>
      </c>
      <c r="X184" s="329">
        <v>0</v>
      </c>
      <c r="Y184" s="329">
        <v>10000000</v>
      </c>
      <c r="Z184" s="329">
        <f t="shared" si="88"/>
        <v>87160803.779999301</v>
      </c>
      <c r="AA184" s="329">
        <v>228000</v>
      </c>
      <c r="AB184" s="329">
        <v>74499109.699999303</v>
      </c>
      <c r="AC184" s="329">
        <v>12661694.079999998</v>
      </c>
      <c r="AD184" s="329">
        <v>228000</v>
      </c>
      <c r="AE184" s="329">
        <v>63655609.699999303</v>
      </c>
      <c r="AF184" s="329">
        <v>10843500</v>
      </c>
      <c r="AG184" s="329">
        <v>61112650.109999299</v>
      </c>
      <c r="AH184" s="329">
        <v>239000</v>
      </c>
      <c r="AI184" s="329">
        <v>61351650.109999299</v>
      </c>
      <c r="AJ184" s="335">
        <f t="shared" si="89"/>
        <v>0</v>
      </c>
    </row>
    <row r="185" spans="1:36" x14ac:dyDescent="0.25">
      <c r="A185" s="13" t="s">
        <v>306</v>
      </c>
      <c r="B185" s="1" t="s">
        <v>307</v>
      </c>
      <c r="C185" s="169">
        <v>800000</v>
      </c>
      <c r="D185" s="169">
        <v>0</v>
      </c>
      <c r="E185" s="169">
        <v>0</v>
      </c>
      <c r="F185" s="169">
        <v>0</v>
      </c>
      <c r="G185" s="169">
        <f t="shared" si="87"/>
        <v>800000</v>
      </c>
      <c r="H185" s="169">
        <v>0</v>
      </c>
      <c r="I185" s="169">
        <v>0</v>
      </c>
      <c r="J185" s="169">
        <f t="shared" si="84"/>
        <v>800000</v>
      </c>
      <c r="K185" s="169">
        <v>0</v>
      </c>
      <c r="L185" s="169">
        <v>0</v>
      </c>
      <c r="M185" s="169">
        <f t="shared" si="93"/>
        <v>0</v>
      </c>
      <c r="N185" s="169">
        <v>0</v>
      </c>
      <c r="O185" s="169">
        <v>0</v>
      </c>
      <c r="P185" s="169">
        <f t="shared" si="94"/>
        <v>0</v>
      </c>
      <c r="Q185" s="169">
        <f t="shared" si="95"/>
        <v>800000</v>
      </c>
      <c r="R185" s="169">
        <f t="shared" si="85"/>
        <v>0</v>
      </c>
      <c r="T185" s="290">
        <v>20201030403</v>
      </c>
      <c r="U185" s="328" t="s">
        <v>307</v>
      </c>
      <c r="V185" s="329">
        <v>800000</v>
      </c>
      <c r="W185" s="329">
        <v>0</v>
      </c>
      <c r="X185" s="329">
        <v>0</v>
      </c>
      <c r="Y185" s="329">
        <v>0</v>
      </c>
      <c r="Z185" s="329">
        <f t="shared" si="88"/>
        <v>800000</v>
      </c>
      <c r="AA185" s="329">
        <v>0</v>
      </c>
      <c r="AB185" s="329">
        <v>0</v>
      </c>
      <c r="AC185" s="329">
        <v>800000</v>
      </c>
      <c r="AD185" s="329">
        <v>0</v>
      </c>
      <c r="AE185" s="329">
        <v>0</v>
      </c>
      <c r="AF185" s="329">
        <v>0</v>
      </c>
      <c r="AG185" s="329">
        <v>0</v>
      </c>
      <c r="AH185" s="329">
        <v>0</v>
      </c>
      <c r="AI185" s="329">
        <v>0</v>
      </c>
      <c r="AJ185" s="335">
        <f t="shared" si="89"/>
        <v>0</v>
      </c>
    </row>
    <row r="186" spans="1:36" x14ac:dyDescent="0.25">
      <c r="A186" s="13" t="s">
        <v>308</v>
      </c>
      <c r="B186" s="1" t="s">
        <v>309</v>
      </c>
      <c r="C186" s="169">
        <v>5000000</v>
      </c>
      <c r="D186" s="169">
        <v>0</v>
      </c>
      <c r="E186" s="169">
        <v>0</v>
      </c>
      <c r="F186" s="169">
        <v>0</v>
      </c>
      <c r="G186" s="169">
        <f t="shared" si="87"/>
        <v>5000000</v>
      </c>
      <c r="H186" s="169">
        <v>0</v>
      </c>
      <c r="I186" s="169">
        <v>0</v>
      </c>
      <c r="J186" s="169">
        <f t="shared" si="84"/>
        <v>5000000</v>
      </c>
      <c r="K186" s="169">
        <v>0</v>
      </c>
      <c r="L186" s="169">
        <v>0</v>
      </c>
      <c r="M186" s="169">
        <f t="shared" si="93"/>
        <v>0</v>
      </c>
      <c r="N186" s="169">
        <v>0</v>
      </c>
      <c r="O186" s="169">
        <v>0</v>
      </c>
      <c r="P186" s="169">
        <f t="shared" si="94"/>
        <v>0</v>
      </c>
      <c r="Q186" s="169">
        <f t="shared" si="95"/>
        <v>5000000</v>
      </c>
      <c r="R186" s="169">
        <f t="shared" si="85"/>
        <v>0</v>
      </c>
      <c r="T186" s="290">
        <v>20201030405</v>
      </c>
      <c r="U186" s="328" t="s">
        <v>309</v>
      </c>
      <c r="V186" s="329">
        <v>5000000</v>
      </c>
      <c r="W186" s="329">
        <v>0</v>
      </c>
      <c r="X186" s="329">
        <v>0</v>
      </c>
      <c r="Y186" s="329">
        <v>0</v>
      </c>
      <c r="Z186" s="329">
        <f t="shared" si="88"/>
        <v>5000000</v>
      </c>
      <c r="AA186" s="329">
        <v>0</v>
      </c>
      <c r="AB186" s="329">
        <v>0</v>
      </c>
      <c r="AC186" s="329">
        <v>5000000</v>
      </c>
      <c r="AD186" s="329">
        <v>0</v>
      </c>
      <c r="AE186" s="329">
        <v>0</v>
      </c>
      <c r="AF186" s="329">
        <v>0</v>
      </c>
      <c r="AG186" s="329">
        <v>0</v>
      </c>
      <c r="AH186" s="329">
        <v>0</v>
      </c>
      <c r="AI186" s="329">
        <v>0</v>
      </c>
      <c r="AJ186" s="335">
        <f t="shared" si="89"/>
        <v>0</v>
      </c>
    </row>
    <row r="187" spans="1:36" s="4" customFormat="1" x14ac:dyDescent="0.25">
      <c r="A187" s="13" t="s">
        <v>310</v>
      </c>
      <c r="B187" s="1" t="s">
        <v>311</v>
      </c>
      <c r="C187" s="169">
        <v>200000000</v>
      </c>
      <c r="D187" s="169">
        <v>0</v>
      </c>
      <c r="E187" s="169">
        <v>0</v>
      </c>
      <c r="F187" s="169">
        <v>0</v>
      </c>
      <c r="G187" s="169">
        <f t="shared" si="87"/>
        <v>200000000</v>
      </c>
      <c r="H187" s="169">
        <v>0</v>
      </c>
      <c r="I187" s="169">
        <v>180000000</v>
      </c>
      <c r="J187" s="169">
        <f t="shared" si="84"/>
        <v>20000000</v>
      </c>
      <c r="K187" s="169">
        <v>33298050</v>
      </c>
      <c r="L187" s="169">
        <v>156892541</v>
      </c>
      <c r="M187" s="169">
        <f t="shared" si="93"/>
        <v>23107459</v>
      </c>
      <c r="N187" s="169">
        <v>0</v>
      </c>
      <c r="O187" s="169">
        <v>200000000</v>
      </c>
      <c r="P187" s="169">
        <f t="shared" si="94"/>
        <v>20000000</v>
      </c>
      <c r="Q187" s="169">
        <f t="shared" si="95"/>
        <v>0</v>
      </c>
      <c r="R187" s="169">
        <f t="shared" si="85"/>
        <v>156892541</v>
      </c>
      <c r="T187" s="290">
        <v>20201030406</v>
      </c>
      <c r="U187" s="328" t="s">
        <v>311</v>
      </c>
      <c r="V187" s="329">
        <v>200000000</v>
      </c>
      <c r="W187" s="329">
        <v>0</v>
      </c>
      <c r="X187" s="329">
        <v>0</v>
      </c>
      <c r="Y187" s="329">
        <v>0</v>
      </c>
      <c r="Z187" s="329">
        <f t="shared" si="88"/>
        <v>200000000</v>
      </c>
      <c r="AA187" s="329">
        <v>0</v>
      </c>
      <c r="AB187" s="329">
        <v>200000000</v>
      </c>
      <c r="AC187" s="329">
        <v>0</v>
      </c>
      <c r="AD187" s="329">
        <v>0</v>
      </c>
      <c r="AE187" s="329">
        <v>180000000</v>
      </c>
      <c r="AF187" s="329">
        <v>20000000</v>
      </c>
      <c r="AG187" s="329">
        <v>123594491</v>
      </c>
      <c r="AH187" s="329">
        <v>33298050</v>
      </c>
      <c r="AI187" s="329">
        <v>156892541</v>
      </c>
      <c r="AJ187" s="335">
        <f t="shared" si="89"/>
        <v>0</v>
      </c>
    </row>
    <row r="188" spans="1:36" x14ac:dyDescent="0.25">
      <c r="A188" s="14" t="s">
        <v>312</v>
      </c>
      <c r="B188" s="9" t="s">
        <v>313</v>
      </c>
      <c r="C188" s="10">
        <f>+C189+C190+C191+C192</f>
        <v>432990821</v>
      </c>
      <c r="D188" s="10">
        <f t="shared" ref="D188:R188" si="108">+D189+D190+D191+D192</f>
        <v>0</v>
      </c>
      <c r="E188" s="10">
        <f t="shared" si="108"/>
        <v>0</v>
      </c>
      <c r="F188" s="10">
        <f t="shared" si="108"/>
        <v>2500000</v>
      </c>
      <c r="G188" s="10">
        <f t="shared" si="87"/>
        <v>435490821</v>
      </c>
      <c r="H188" s="10">
        <f t="shared" si="108"/>
        <v>104787884</v>
      </c>
      <c r="I188" s="10">
        <f t="shared" si="108"/>
        <v>232164364</v>
      </c>
      <c r="J188" s="10">
        <f t="shared" si="84"/>
        <v>203326457</v>
      </c>
      <c r="K188" s="10">
        <f t="shared" si="108"/>
        <v>12097114.969999999</v>
      </c>
      <c r="L188" s="10">
        <f t="shared" si="108"/>
        <v>79858403.239999995</v>
      </c>
      <c r="M188" s="10">
        <f t="shared" si="93"/>
        <v>152305960.75999999</v>
      </c>
      <c r="N188" s="10">
        <f t="shared" si="108"/>
        <v>10856312</v>
      </c>
      <c r="O188" s="10">
        <f t="shared" si="108"/>
        <v>237160017</v>
      </c>
      <c r="P188" s="10">
        <f t="shared" si="94"/>
        <v>4995653</v>
      </c>
      <c r="Q188" s="10">
        <f t="shared" si="95"/>
        <v>198330804</v>
      </c>
      <c r="R188" s="10">
        <f t="shared" si="85"/>
        <v>79858403.239999995</v>
      </c>
      <c r="T188" s="290">
        <v>202010305</v>
      </c>
      <c r="U188" s="328" t="s">
        <v>313</v>
      </c>
      <c r="V188" s="329">
        <v>432990821</v>
      </c>
      <c r="W188" s="329">
        <v>2500000</v>
      </c>
      <c r="X188" s="329">
        <v>0</v>
      </c>
      <c r="Y188" s="329">
        <v>0</v>
      </c>
      <c r="Z188" s="329">
        <f t="shared" si="88"/>
        <v>435490821</v>
      </c>
      <c r="AA188" s="329">
        <v>10856312</v>
      </c>
      <c r="AB188" s="329">
        <v>237160017</v>
      </c>
      <c r="AC188" s="329">
        <v>198330804</v>
      </c>
      <c r="AD188" s="329">
        <v>104787884</v>
      </c>
      <c r="AE188" s="329">
        <v>232164364</v>
      </c>
      <c r="AF188" s="329">
        <v>4995653</v>
      </c>
      <c r="AG188" s="329">
        <v>67761288.269999996</v>
      </c>
      <c r="AH188" s="329">
        <v>12097114.969999999</v>
      </c>
      <c r="AI188" s="329">
        <v>79858403.239999995</v>
      </c>
      <c r="AJ188" s="335">
        <f t="shared" si="89"/>
        <v>0</v>
      </c>
    </row>
    <row r="189" spans="1:36" x14ac:dyDescent="0.25">
      <c r="A189" s="13" t="s">
        <v>314</v>
      </c>
      <c r="B189" s="1" t="s">
        <v>315</v>
      </c>
      <c r="C189" s="169">
        <v>39099800</v>
      </c>
      <c r="D189" s="169">
        <v>0</v>
      </c>
      <c r="E189" s="169">
        <v>0</v>
      </c>
      <c r="F189" s="169">
        <v>0</v>
      </c>
      <c r="G189" s="169">
        <f t="shared" si="87"/>
        <v>39099800</v>
      </c>
      <c r="H189" s="169">
        <v>10087300</v>
      </c>
      <c r="I189" s="169">
        <v>30278250</v>
      </c>
      <c r="J189" s="169">
        <f t="shared" si="84"/>
        <v>8821550</v>
      </c>
      <c r="K189" s="169">
        <v>119200</v>
      </c>
      <c r="L189" s="169">
        <v>20190950</v>
      </c>
      <c r="M189" s="169">
        <f t="shared" si="93"/>
        <v>10087300</v>
      </c>
      <c r="N189" s="169">
        <v>87300</v>
      </c>
      <c r="O189" s="169">
        <v>30278250</v>
      </c>
      <c r="P189" s="169">
        <f t="shared" si="94"/>
        <v>0</v>
      </c>
      <c r="Q189" s="169">
        <f t="shared" si="95"/>
        <v>8821550</v>
      </c>
      <c r="R189" s="169">
        <f t="shared" si="85"/>
        <v>20190950</v>
      </c>
      <c r="T189" s="290">
        <v>20201030501</v>
      </c>
      <c r="U189" s="328" t="s">
        <v>315</v>
      </c>
      <c r="V189" s="329">
        <v>39099800</v>
      </c>
      <c r="W189" s="329">
        <v>0</v>
      </c>
      <c r="X189" s="329">
        <v>0</v>
      </c>
      <c r="Y189" s="329">
        <v>0</v>
      </c>
      <c r="Z189" s="329">
        <f t="shared" si="88"/>
        <v>39099800</v>
      </c>
      <c r="AA189" s="329">
        <v>87300</v>
      </c>
      <c r="AB189" s="329">
        <v>30278250</v>
      </c>
      <c r="AC189" s="329">
        <v>8821550</v>
      </c>
      <c r="AD189" s="329">
        <v>10087300</v>
      </c>
      <c r="AE189" s="329">
        <v>30278250</v>
      </c>
      <c r="AF189" s="329">
        <v>0</v>
      </c>
      <c r="AG189" s="329">
        <v>20071750</v>
      </c>
      <c r="AH189" s="329">
        <v>119200</v>
      </c>
      <c r="AI189" s="329">
        <v>20190950</v>
      </c>
      <c r="AJ189" s="335">
        <f t="shared" si="89"/>
        <v>0</v>
      </c>
    </row>
    <row r="190" spans="1:36" x14ac:dyDescent="0.25">
      <c r="A190" s="13" t="s">
        <v>316</v>
      </c>
      <c r="B190" s="1" t="s">
        <v>317</v>
      </c>
      <c r="C190" s="169">
        <v>360246000</v>
      </c>
      <c r="D190" s="169">
        <v>0</v>
      </c>
      <c r="E190" s="169">
        <v>0</v>
      </c>
      <c r="F190" s="169">
        <v>0</v>
      </c>
      <c r="G190" s="169">
        <f t="shared" si="87"/>
        <v>360246000</v>
      </c>
      <c r="H190" s="169">
        <v>94419505</v>
      </c>
      <c r="I190" s="169">
        <v>170967292</v>
      </c>
      <c r="J190" s="169">
        <f t="shared" si="84"/>
        <v>189278708</v>
      </c>
      <c r="K190" s="169">
        <v>11977914.969999999</v>
      </c>
      <c r="L190" s="169">
        <v>59029710.239999995</v>
      </c>
      <c r="M190" s="169">
        <f t="shared" si="93"/>
        <v>111937581.76000001</v>
      </c>
      <c r="N190" s="169">
        <v>10487933</v>
      </c>
      <c r="O190" s="169">
        <v>175962945</v>
      </c>
      <c r="P190" s="169">
        <f t="shared" si="94"/>
        <v>4995653</v>
      </c>
      <c r="Q190" s="169">
        <f t="shared" si="95"/>
        <v>184283055</v>
      </c>
      <c r="R190" s="169">
        <f t="shared" si="85"/>
        <v>59029710.239999995</v>
      </c>
      <c r="T190" s="290">
        <v>20201030502</v>
      </c>
      <c r="U190" s="328" t="s">
        <v>317</v>
      </c>
      <c r="V190" s="329">
        <v>360246000</v>
      </c>
      <c r="W190" s="329">
        <v>0</v>
      </c>
      <c r="X190" s="329">
        <v>0</v>
      </c>
      <c r="Y190" s="329">
        <v>0</v>
      </c>
      <c r="Z190" s="329">
        <f t="shared" si="88"/>
        <v>360246000</v>
      </c>
      <c r="AA190" s="329">
        <v>10487933</v>
      </c>
      <c r="AB190" s="329">
        <v>175962945</v>
      </c>
      <c r="AC190" s="329">
        <v>184283055</v>
      </c>
      <c r="AD190" s="329">
        <v>94419505</v>
      </c>
      <c r="AE190" s="329">
        <v>170967292</v>
      </c>
      <c r="AF190" s="329">
        <v>4995653</v>
      </c>
      <c r="AG190" s="329">
        <v>47051795.269999996</v>
      </c>
      <c r="AH190" s="329">
        <v>11977914.969999999</v>
      </c>
      <c r="AI190" s="329">
        <v>59029710.239999995</v>
      </c>
      <c r="AJ190" s="335">
        <f t="shared" si="89"/>
        <v>0</v>
      </c>
    </row>
    <row r="191" spans="1:36" x14ac:dyDescent="0.25">
      <c r="A191" s="13" t="s">
        <v>318</v>
      </c>
      <c r="B191" s="1" t="s">
        <v>319</v>
      </c>
      <c r="C191" s="169">
        <v>33395021</v>
      </c>
      <c r="D191" s="169">
        <v>0</v>
      </c>
      <c r="E191" s="169">
        <v>0</v>
      </c>
      <c r="F191" s="169">
        <v>2500000</v>
      </c>
      <c r="G191" s="169">
        <f t="shared" si="87"/>
        <v>35895021</v>
      </c>
      <c r="H191" s="169">
        <v>281079</v>
      </c>
      <c r="I191" s="169">
        <v>30918822</v>
      </c>
      <c r="J191" s="169">
        <f t="shared" si="84"/>
        <v>4976199</v>
      </c>
      <c r="K191" s="169">
        <v>0</v>
      </c>
      <c r="L191" s="169">
        <v>637743</v>
      </c>
      <c r="M191" s="169">
        <f t="shared" si="93"/>
        <v>30281079</v>
      </c>
      <c r="N191" s="169">
        <v>281079</v>
      </c>
      <c r="O191" s="169">
        <v>30918822</v>
      </c>
      <c r="P191" s="169">
        <f t="shared" si="94"/>
        <v>0</v>
      </c>
      <c r="Q191" s="169">
        <f t="shared" si="95"/>
        <v>4976199</v>
      </c>
      <c r="R191" s="169">
        <f t="shared" si="85"/>
        <v>637743</v>
      </c>
      <c r="T191" s="290">
        <v>20201030503</v>
      </c>
      <c r="U191" s="328" t="s">
        <v>319</v>
      </c>
      <c r="V191" s="329">
        <v>33395021</v>
      </c>
      <c r="W191" s="330">
        <v>2500000</v>
      </c>
      <c r="X191" s="329">
        <v>0</v>
      </c>
      <c r="Y191" s="329">
        <v>0</v>
      </c>
      <c r="Z191" s="329">
        <f t="shared" si="88"/>
        <v>35895021</v>
      </c>
      <c r="AA191" s="329">
        <v>281079</v>
      </c>
      <c r="AB191" s="329">
        <v>30918822</v>
      </c>
      <c r="AC191" s="329">
        <v>4976199</v>
      </c>
      <c r="AD191" s="329">
        <v>281079</v>
      </c>
      <c r="AE191" s="329">
        <v>30918822</v>
      </c>
      <c r="AF191" s="329">
        <v>0</v>
      </c>
      <c r="AG191" s="329">
        <v>637743</v>
      </c>
      <c r="AH191" s="329">
        <v>0</v>
      </c>
      <c r="AI191" s="329">
        <v>637743</v>
      </c>
      <c r="AJ191" s="335">
        <f t="shared" si="89"/>
        <v>0</v>
      </c>
    </row>
    <row r="192" spans="1:36" s="4" customFormat="1" x14ac:dyDescent="0.25">
      <c r="A192" s="13" t="s">
        <v>320</v>
      </c>
      <c r="B192" s="1" t="s">
        <v>321</v>
      </c>
      <c r="C192" s="169">
        <v>250000</v>
      </c>
      <c r="D192" s="169">
        <v>0</v>
      </c>
      <c r="E192" s="169">
        <v>0</v>
      </c>
      <c r="F192" s="169">
        <v>0</v>
      </c>
      <c r="G192" s="169">
        <f t="shared" si="87"/>
        <v>250000</v>
      </c>
      <c r="H192" s="169">
        <v>0</v>
      </c>
      <c r="I192" s="169">
        <v>0</v>
      </c>
      <c r="J192" s="169">
        <f t="shared" si="84"/>
        <v>250000</v>
      </c>
      <c r="K192" s="169">
        <v>0</v>
      </c>
      <c r="L192" s="169">
        <v>0</v>
      </c>
      <c r="M192" s="169">
        <f t="shared" si="93"/>
        <v>0</v>
      </c>
      <c r="N192" s="169">
        <v>0</v>
      </c>
      <c r="O192" s="169">
        <v>0</v>
      </c>
      <c r="P192" s="169">
        <f t="shared" si="94"/>
        <v>0</v>
      </c>
      <c r="Q192" s="169">
        <f t="shared" si="95"/>
        <v>250000</v>
      </c>
      <c r="R192" s="169">
        <f t="shared" si="85"/>
        <v>0</v>
      </c>
      <c r="T192" s="290">
        <v>20201030505</v>
      </c>
      <c r="U192" s="328" t="s">
        <v>321</v>
      </c>
      <c r="V192" s="329">
        <v>250000</v>
      </c>
      <c r="W192" s="329">
        <v>0</v>
      </c>
      <c r="X192" s="329">
        <v>0</v>
      </c>
      <c r="Y192" s="329">
        <v>0</v>
      </c>
      <c r="Z192" s="329">
        <f t="shared" si="88"/>
        <v>250000</v>
      </c>
      <c r="AA192" s="329">
        <v>0</v>
      </c>
      <c r="AB192" s="329">
        <v>0</v>
      </c>
      <c r="AC192" s="329">
        <v>250000</v>
      </c>
      <c r="AD192" s="329">
        <v>0</v>
      </c>
      <c r="AE192" s="329">
        <v>0</v>
      </c>
      <c r="AF192" s="329">
        <v>0</v>
      </c>
      <c r="AG192" s="329">
        <v>0</v>
      </c>
      <c r="AH192" s="329">
        <v>0</v>
      </c>
      <c r="AI192" s="329">
        <v>0</v>
      </c>
      <c r="AJ192" s="335">
        <f t="shared" si="89"/>
        <v>0</v>
      </c>
    </row>
    <row r="193" spans="1:36" x14ac:dyDescent="0.25">
      <c r="A193" s="14" t="s">
        <v>322</v>
      </c>
      <c r="B193" s="9" t="s">
        <v>323</v>
      </c>
      <c r="C193" s="10">
        <f>+C194+C195</f>
        <v>36300000</v>
      </c>
      <c r="D193" s="10">
        <f t="shared" ref="D193:R193" si="109">+D194+D195</f>
        <v>0</v>
      </c>
      <c r="E193" s="10">
        <f t="shared" si="109"/>
        <v>0</v>
      </c>
      <c r="F193" s="10">
        <f t="shared" si="109"/>
        <v>2500000</v>
      </c>
      <c r="G193" s="10">
        <f t="shared" si="87"/>
        <v>38800000</v>
      </c>
      <c r="H193" s="10">
        <f t="shared" si="109"/>
        <v>161112</v>
      </c>
      <c r="I193" s="10">
        <f t="shared" si="109"/>
        <v>1552112</v>
      </c>
      <c r="J193" s="10">
        <f t="shared" si="84"/>
        <v>37247888</v>
      </c>
      <c r="K193" s="10">
        <f t="shared" si="109"/>
        <v>0</v>
      </c>
      <c r="L193" s="10">
        <f t="shared" si="109"/>
        <v>1391000</v>
      </c>
      <c r="M193" s="10">
        <f t="shared" si="93"/>
        <v>161112</v>
      </c>
      <c r="N193" s="10">
        <f t="shared" si="109"/>
        <v>596105</v>
      </c>
      <c r="O193" s="10">
        <f t="shared" si="109"/>
        <v>1987105</v>
      </c>
      <c r="P193" s="10">
        <f t="shared" si="94"/>
        <v>434993</v>
      </c>
      <c r="Q193" s="10">
        <f t="shared" si="95"/>
        <v>36812895</v>
      </c>
      <c r="R193" s="10">
        <f t="shared" si="85"/>
        <v>1391000</v>
      </c>
      <c r="T193" s="290">
        <v>202010306</v>
      </c>
      <c r="U193" s="328" t="s">
        <v>323</v>
      </c>
      <c r="V193" s="329">
        <v>36300000</v>
      </c>
      <c r="W193" s="329">
        <v>2500000</v>
      </c>
      <c r="X193" s="329">
        <v>0</v>
      </c>
      <c r="Y193" s="329">
        <v>0</v>
      </c>
      <c r="Z193" s="329">
        <f t="shared" si="88"/>
        <v>38800000</v>
      </c>
      <c r="AA193" s="329">
        <v>596105</v>
      </c>
      <c r="AB193" s="329">
        <v>1987105</v>
      </c>
      <c r="AC193" s="329">
        <v>36812895</v>
      </c>
      <c r="AD193" s="329">
        <v>161112</v>
      </c>
      <c r="AE193" s="329">
        <v>1552112</v>
      </c>
      <c r="AF193" s="329">
        <v>434993</v>
      </c>
      <c r="AG193" s="329">
        <v>1391000</v>
      </c>
      <c r="AH193" s="329">
        <v>0</v>
      </c>
      <c r="AI193" s="329">
        <v>1391000</v>
      </c>
      <c r="AJ193" s="335">
        <f t="shared" si="89"/>
        <v>0</v>
      </c>
    </row>
    <row r="194" spans="1:36" x14ac:dyDescent="0.25">
      <c r="A194" s="13" t="s">
        <v>324</v>
      </c>
      <c r="B194" s="1" t="s">
        <v>325</v>
      </c>
      <c r="C194" s="169">
        <v>20000000</v>
      </c>
      <c r="D194" s="169">
        <v>0</v>
      </c>
      <c r="E194" s="169">
        <v>0</v>
      </c>
      <c r="F194" s="169">
        <v>0</v>
      </c>
      <c r="G194" s="169">
        <f t="shared" si="87"/>
        <v>20000000</v>
      </c>
      <c r="H194" s="169">
        <v>0</v>
      </c>
      <c r="I194" s="169">
        <v>0</v>
      </c>
      <c r="J194" s="169">
        <f t="shared" si="84"/>
        <v>20000000</v>
      </c>
      <c r="K194" s="169">
        <v>0</v>
      </c>
      <c r="L194" s="169">
        <v>0</v>
      </c>
      <c r="M194" s="169">
        <f t="shared" si="93"/>
        <v>0</v>
      </c>
      <c r="N194" s="169">
        <v>0</v>
      </c>
      <c r="O194" s="169">
        <v>0</v>
      </c>
      <c r="P194" s="169">
        <f t="shared" si="94"/>
        <v>0</v>
      </c>
      <c r="Q194" s="169">
        <f t="shared" si="95"/>
        <v>20000000</v>
      </c>
      <c r="R194" s="169">
        <f t="shared" si="85"/>
        <v>0</v>
      </c>
      <c r="T194" s="290">
        <v>20201030601</v>
      </c>
      <c r="U194" s="328" t="s">
        <v>325</v>
      </c>
      <c r="V194" s="329">
        <v>20000000</v>
      </c>
      <c r="W194" s="329">
        <v>0</v>
      </c>
      <c r="X194" s="329">
        <v>0</v>
      </c>
      <c r="Y194" s="329">
        <v>0</v>
      </c>
      <c r="Z194" s="329">
        <f t="shared" si="88"/>
        <v>20000000</v>
      </c>
      <c r="AA194" s="329">
        <v>0</v>
      </c>
      <c r="AB194" s="329">
        <v>0</v>
      </c>
      <c r="AC194" s="329">
        <v>20000000</v>
      </c>
      <c r="AD194" s="329">
        <v>0</v>
      </c>
      <c r="AE194" s="329">
        <v>0</v>
      </c>
      <c r="AF194" s="329">
        <v>0</v>
      </c>
      <c r="AG194" s="329">
        <v>0</v>
      </c>
      <c r="AH194" s="329">
        <v>0</v>
      </c>
      <c r="AI194" s="329">
        <v>0</v>
      </c>
      <c r="AJ194" s="335">
        <f t="shared" si="89"/>
        <v>0</v>
      </c>
    </row>
    <row r="195" spans="1:36" s="4" customFormat="1" x14ac:dyDescent="0.25">
      <c r="A195" s="13" t="s">
        <v>326</v>
      </c>
      <c r="B195" s="1" t="s">
        <v>327</v>
      </c>
      <c r="C195" s="169">
        <v>16300000</v>
      </c>
      <c r="D195" s="169">
        <v>0</v>
      </c>
      <c r="E195" s="169">
        <v>0</v>
      </c>
      <c r="F195" s="169">
        <v>2500000</v>
      </c>
      <c r="G195" s="169">
        <f t="shared" si="87"/>
        <v>18800000</v>
      </c>
      <c r="H195" s="169">
        <v>161112</v>
      </c>
      <c r="I195" s="169">
        <v>1552112</v>
      </c>
      <c r="J195" s="169">
        <f t="shared" si="84"/>
        <v>17247888</v>
      </c>
      <c r="K195" s="169">
        <v>0</v>
      </c>
      <c r="L195" s="169">
        <v>1391000</v>
      </c>
      <c r="M195" s="169">
        <f t="shared" si="93"/>
        <v>161112</v>
      </c>
      <c r="N195" s="169">
        <v>596105</v>
      </c>
      <c r="O195" s="169">
        <v>1987105</v>
      </c>
      <c r="P195" s="169">
        <f t="shared" si="94"/>
        <v>434993</v>
      </c>
      <c r="Q195" s="169">
        <f t="shared" si="95"/>
        <v>16812895</v>
      </c>
      <c r="R195" s="169">
        <f t="shared" si="85"/>
        <v>1391000</v>
      </c>
      <c r="T195" s="290">
        <v>20201030609</v>
      </c>
      <c r="U195" s="328" t="s">
        <v>327</v>
      </c>
      <c r="V195" s="329">
        <v>16300000</v>
      </c>
      <c r="W195" s="330">
        <v>2500000</v>
      </c>
      <c r="X195" s="329">
        <v>0</v>
      </c>
      <c r="Y195" s="329">
        <v>0</v>
      </c>
      <c r="Z195" s="329">
        <f t="shared" si="88"/>
        <v>18800000</v>
      </c>
      <c r="AA195" s="329">
        <v>596105</v>
      </c>
      <c r="AB195" s="329">
        <v>1987105</v>
      </c>
      <c r="AC195" s="329">
        <v>16812895</v>
      </c>
      <c r="AD195" s="329">
        <v>161112</v>
      </c>
      <c r="AE195" s="329">
        <v>1552112</v>
      </c>
      <c r="AF195" s="329">
        <v>434993</v>
      </c>
      <c r="AG195" s="329">
        <v>1391000</v>
      </c>
      <c r="AH195" s="329">
        <v>0</v>
      </c>
      <c r="AI195" s="329">
        <v>1391000</v>
      </c>
      <c r="AJ195" s="335">
        <f t="shared" si="89"/>
        <v>0</v>
      </c>
    </row>
    <row r="196" spans="1:36" x14ac:dyDescent="0.25">
      <c r="A196" s="14" t="s">
        <v>328</v>
      </c>
      <c r="B196" s="9" t="s">
        <v>329</v>
      </c>
      <c r="C196" s="10">
        <f>+C197+C198</f>
        <v>43000000</v>
      </c>
      <c r="D196" s="10">
        <f t="shared" ref="D196:R196" si="110">+D197+D198</f>
        <v>0</v>
      </c>
      <c r="E196" s="10">
        <f t="shared" si="110"/>
        <v>0</v>
      </c>
      <c r="F196" s="10">
        <f t="shared" si="110"/>
        <v>2500000</v>
      </c>
      <c r="G196" s="10">
        <f t="shared" si="87"/>
        <v>45500000</v>
      </c>
      <c r="H196" s="10">
        <f t="shared" si="110"/>
        <v>516000</v>
      </c>
      <c r="I196" s="10">
        <f t="shared" si="110"/>
        <v>4816000</v>
      </c>
      <c r="J196" s="10">
        <f t="shared" si="84"/>
        <v>40684000</v>
      </c>
      <c r="K196" s="10">
        <f t="shared" si="110"/>
        <v>0</v>
      </c>
      <c r="L196" s="10">
        <f t="shared" si="110"/>
        <v>4300000</v>
      </c>
      <c r="M196" s="10">
        <f t="shared" si="93"/>
        <v>516000</v>
      </c>
      <c r="N196" s="10">
        <f t="shared" si="110"/>
        <v>516000</v>
      </c>
      <c r="O196" s="10">
        <f t="shared" si="110"/>
        <v>4816000</v>
      </c>
      <c r="P196" s="10">
        <f t="shared" si="94"/>
        <v>0</v>
      </c>
      <c r="Q196" s="10">
        <f t="shared" si="95"/>
        <v>40684000</v>
      </c>
      <c r="R196" s="10">
        <f t="shared" si="85"/>
        <v>4300000</v>
      </c>
      <c r="T196" s="290">
        <v>202010307</v>
      </c>
      <c r="U196" s="328" t="s">
        <v>329</v>
      </c>
      <c r="V196" s="329">
        <v>43000000</v>
      </c>
      <c r="W196" s="329">
        <v>2500000</v>
      </c>
      <c r="X196" s="329">
        <v>0</v>
      </c>
      <c r="Y196" s="329">
        <v>0</v>
      </c>
      <c r="Z196" s="329">
        <f t="shared" si="88"/>
        <v>45500000</v>
      </c>
      <c r="AA196" s="329">
        <v>516000</v>
      </c>
      <c r="AB196" s="329">
        <v>4816000</v>
      </c>
      <c r="AC196" s="329">
        <v>40684000</v>
      </c>
      <c r="AD196" s="329">
        <v>516000</v>
      </c>
      <c r="AE196" s="329">
        <v>4816000</v>
      </c>
      <c r="AF196" s="329">
        <v>0</v>
      </c>
      <c r="AG196" s="329">
        <v>4300000</v>
      </c>
      <c r="AH196" s="329">
        <v>0</v>
      </c>
      <c r="AI196" s="329">
        <v>4300000</v>
      </c>
      <c r="AJ196" s="335">
        <f t="shared" si="89"/>
        <v>0</v>
      </c>
    </row>
    <row r="197" spans="1:36" x14ac:dyDescent="0.25">
      <c r="A197" s="13" t="s">
        <v>330</v>
      </c>
      <c r="B197" s="1" t="s">
        <v>331</v>
      </c>
      <c r="C197" s="169">
        <v>3000000</v>
      </c>
      <c r="D197" s="169">
        <v>0</v>
      </c>
      <c r="E197" s="169">
        <v>0</v>
      </c>
      <c r="F197" s="169">
        <v>2500000</v>
      </c>
      <c r="G197" s="169">
        <f t="shared" si="87"/>
        <v>5500000</v>
      </c>
      <c r="H197" s="169">
        <v>0</v>
      </c>
      <c r="I197" s="169">
        <v>300000</v>
      </c>
      <c r="J197" s="169">
        <f t="shared" si="84"/>
        <v>5200000</v>
      </c>
      <c r="K197" s="169">
        <v>0</v>
      </c>
      <c r="L197" s="169">
        <v>300000</v>
      </c>
      <c r="M197" s="169">
        <f t="shared" si="93"/>
        <v>0</v>
      </c>
      <c r="N197" s="169">
        <v>0</v>
      </c>
      <c r="O197" s="169">
        <v>300000</v>
      </c>
      <c r="P197" s="169">
        <f t="shared" si="94"/>
        <v>0</v>
      </c>
      <c r="Q197" s="169">
        <f t="shared" si="95"/>
        <v>5200000</v>
      </c>
      <c r="R197" s="169">
        <f t="shared" si="85"/>
        <v>300000</v>
      </c>
      <c r="T197" s="290">
        <v>20201030701</v>
      </c>
      <c r="U197" s="328" t="s">
        <v>331</v>
      </c>
      <c r="V197" s="329">
        <v>3000000</v>
      </c>
      <c r="W197" s="330">
        <v>2500000</v>
      </c>
      <c r="X197" s="329">
        <v>0</v>
      </c>
      <c r="Y197" s="329">
        <v>0</v>
      </c>
      <c r="Z197" s="329">
        <f t="shared" si="88"/>
        <v>5500000</v>
      </c>
      <c r="AA197" s="329">
        <v>0</v>
      </c>
      <c r="AB197" s="329">
        <v>300000</v>
      </c>
      <c r="AC197" s="329">
        <v>5200000</v>
      </c>
      <c r="AD197" s="329">
        <v>0</v>
      </c>
      <c r="AE197" s="329">
        <v>300000</v>
      </c>
      <c r="AF197" s="329">
        <v>0</v>
      </c>
      <c r="AG197" s="329">
        <v>300000</v>
      </c>
      <c r="AH197" s="329">
        <v>0</v>
      </c>
      <c r="AI197" s="329">
        <v>300000</v>
      </c>
      <c r="AJ197" s="335">
        <f t="shared" si="89"/>
        <v>0</v>
      </c>
    </row>
    <row r="198" spans="1:36" s="4" customFormat="1" x14ac:dyDescent="0.25">
      <c r="A198" s="13" t="s">
        <v>332</v>
      </c>
      <c r="B198" s="1" t="s">
        <v>333</v>
      </c>
      <c r="C198" s="169">
        <v>40000000</v>
      </c>
      <c r="D198" s="169">
        <v>0</v>
      </c>
      <c r="E198" s="169">
        <v>0</v>
      </c>
      <c r="F198" s="169">
        <v>0</v>
      </c>
      <c r="G198" s="169">
        <f t="shared" si="87"/>
        <v>40000000</v>
      </c>
      <c r="H198" s="169">
        <v>516000</v>
      </c>
      <c r="I198" s="169">
        <v>4516000</v>
      </c>
      <c r="J198" s="169">
        <f t="shared" si="84"/>
        <v>35484000</v>
      </c>
      <c r="K198" s="169">
        <v>0</v>
      </c>
      <c r="L198" s="169">
        <v>4000000</v>
      </c>
      <c r="M198" s="169">
        <f t="shared" si="93"/>
        <v>516000</v>
      </c>
      <c r="N198" s="169">
        <v>516000</v>
      </c>
      <c r="O198" s="169">
        <v>4516000</v>
      </c>
      <c r="P198" s="169">
        <f t="shared" si="94"/>
        <v>0</v>
      </c>
      <c r="Q198" s="169">
        <f t="shared" si="95"/>
        <v>35484000</v>
      </c>
      <c r="R198" s="169">
        <f t="shared" si="85"/>
        <v>4000000</v>
      </c>
      <c r="T198" s="290">
        <v>20201030704</v>
      </c>
      <c r="U198" s="328" t="s">
        <v>333</v>
      </c>
      <c r="V198" s="329">
        <v>40000000</v>
      </c>
      <c r="W198" s="329">
        <v>0</v>
      </c>
      <c r="X198" s="329">
        <v>0</v>
      </c>
      <c r="Y198" s="329">
        <v>0</v>
      </c>
      <c r="Z198" s="329">
        <f t="shared" si="88"/>
        <v>40000000</v>
      </c>
      <c r="AA198" s="329">
        <v>516000</v>
      </c>
      <c r="AB198" s="329">
        <v>4516000</v>
      </c>
      <c r="AC198" s="329">
        <v>35484000</v>
      </c>
      <c r="AD198" s="329">
        <v>516000</v>
      </c>
      <c r="AE198" s="329">
        <v>4516000</v>
      </c>
      <c r="AF198" s="329">
        <v>0</v>
      </c>
      <c r="AG198" s="329">
        <v>4000000</v>
      </c>
      <c r="AH198" s="329">
        <v>0</v>
      </c>
      <c r="AI198" s="329">
        <v>4000000</v>
      </c>
      <c r="AJ198" s="335">
        <f t="shared" si="89"/>
        <v>0</v>
      </c>
    </row>
    <row r="199" spans="1:36" s="4" customFormat="1" x14ac:dyDescent="0.25">
      <c r="A199" s="14" t="s">
        <v>334</v>
      </c>
      <c r="B199" s="9" t="s">
        <v>335</v>
      </c>
      <c r="C199" s="10">
        <f>+C200+C203+C204</f>
        <v>66154799</v>
      </c>
      <c r="D199" s="10">
        <f t="shared" ref="D199:R199" si="111">+D200+D203+D204</f>
        <v>0</v>
      </c>
      <c r="E199" s="10">
        <f t="shared" si="111"/>
        <v>0</v>
      </c>
      <c r="F199" s="10">
        <f t="shared" si="111"/>
        <v>0</v>
      </c>
      <c r="G199" s="10">
        <f t="shared" si="87"/>
        <v>66154799</v>
      </c>
      <c r="H199" s="10">
        <f t="shared" si="111"/>
        <v>0</v>
      </c>
      <c r="I199" s="10">
        <f t="shared" si="111"/>
        <v>5112868</v>
      </c>
      <c r="J199" s="10">
        <f t="shared" si="84"/>
        <v>61041931</v>
      </c>
      <c r="K199" s="10">
        <f t="shared" si="111"/>
        <v>0</v>
      </c>
      <c r="L199" s="10">
        <f t="shared" si="111"/>
        <v>2482100</v>
      </c>
      <c r="M199" s="10">
        <f t="shared" si="93"/>
        <v>2630768</v>
      </c>
      <c r="N199" s="10">
        <f t="shared" si="111"/>
        <v>0</v>
      </c>
      <c r="O199" s="10">
        <f t="shared" si="111"/>
        <v>17112868</v>
      </c>
      <c r="P199" s="10">
        <f t="shared" si="94"/>
        <v>12000000</v>
      </c>
      <c r="Q199" s="10">
        <f t="shared" si="95"/>
        <v>49041931</v>
      </c>
      <c r="R199" s="10">
        <f t="shared" si="85"/>
        <v>2482100</v>
      </c>
      <c r="T199" s="290">
        <v>202010308</v>
      </c>
      <c r="U199" s="328" t="s">
        <v>335</v>
      </c>
      <c r="V199" s="329">
        <v>66154799</v>
      </c>
      <c r="W199" s="329">
        <v>0</v>
      </c>
      <c r="X199" s="329">
        <v>0</v>
      </c>
      <c r="Y199" s="329">
        <v>0</v>
      </c>
      <c r="Z199" s="329">
        <f t="shared" si="88"/>
        <v>66154799</v>
      </c>
      <c r="AA199" s="329">
        <v>0</v>
      </c>
      <c r="AB199" s="329">
        <v>17112868</v>
      </c>
      <c r="AC199" s="329">
        <v>49041931</v>
      </c>
      <c r="AD199" s="329">
        <v>0</v>
      </c>
      <c r="AE199" s="329">
        <v>5112868</v>
      </c>
      <c r="AF199" s="329">
        <v>12000000</v>
      </c>
      <c r="AG199" s="329">
        <v>2482100</v>
      </c>
      <c r="AH199" s="329">
        <v>0</v>
      </c>
      <c r="AI199" s="329">
        <v>2482100</v>
      </c>
      <c r="AJ199" s="335">
        <f t="shared" si="89"/>
        <v>0</v>
      </c>
    </row>
    <row r="200" spans="1:36" x14ac:dyDescent="0.25">
      <c r="A200" s="14" t="s">
        <v>336</v>
      </c>
      <c r="B200" s="9" t="s">
        <v>147</v>
      </c>
      <c r="C200" s="10">
        <f>+C201+C202</f>
        <v>24000000</v>
      </c>
      <c r="D200" s="10">
        <f t="shared" ref="D200:R200" si="112">+D201+D202</f>
        <v>0</v>
      </c>
      <c r="E200" s="10">
        <f t="shared" si="112"/>
        <v>0</v>
      </c>
      <c r="F200" s="10">
        <f t="shared" si="112"/>
        <v>0</v>
      </c>
      <c r="G200" s="10">
        <f t="shared" si="87"/>
        <v>24000000</v>
      </c>
      <c r="H200" s="10">
        <f t="shared" si="112"/>
        <v>0</v>
      </c>
      <c r="I200" s="10">
        <f t="shared" si="112"/>
        <v>2482100</v>
      </c>
      <c r="J200" s="10">
        <f t="shared" ref="J200:J263" si="113">+G200-I200</f>
        <v>21517900</v>
      </c>
      <c r="K200" s="10">
        <f t="shared" si="112"/>
        <v>0</v>
      </c>
      <c r="L200" s="10">
        <f t="shared" si="112"/>
        <v>2482100</v>
      </c>
      <c r="M200" s="10">
        <f t="shared" si="93"/>
        <v>0</v>
      </c>
      <c r="N200" s="10">
        <f t="shared" si="112"/>
        <v>0</v>
      </c>
      <c r="O200" s="10">
        <f t="shared" si="112"/>
        <v>4482100</v>
      </c>
      <c r="P200" s="10">
        <f t="shared" si="94"/>
        <v>2000000</v>
      </c>
      <c r="Q200" s="10">
        <f t="shared" si="95"/>
        <v>19517900</v>
      </c>
      <c r="R200" s="10">
        <f t="shared" ref="R200:R263" si="114">+L200</f>
        <v>2482100</v>
      </c>
      <c r="T200" s="290">
        <v>20201030801</v>
      </c>
      <c r="U200" s="328" t="s">
        <v>147</v>
      </c>
      <c r="V200" s="329">
        <v>24000000</v>
      </c>
      <c r="W200" s="329">
        <v>0</v>
      </c>
      <c r="X200" s="329">
        <v>0</v>
      </c>
      <c r="Y200" s="329">
        <v>0</v>
      </c>
      <c r="Z200" s="329">
        <f t="shared" si="88"/>
        <v>24000000</v>
      </c>
      <c r="AA200" s="329">
        <v>0</v>
      </c>
      <c r="AB200" s="329">
        <v>4482100</v>
      </c>
      <c r="AC200" s="329">
        <v>19517900</v>
      </c>
      <c r="AD200" s="329">
        <v>0</v>
      </c>
      <c r="AE200" s="329">
        <v>2482100</v>
      </c>
      <c r="AF200" s="329">
        <v>2000000</v>
      </c>
      <c r="AG200" s="329">
        <v>2482100</v>
      </c>
      <c r="AH200" s="329">
        <v>0</v>
      </c>
      <c r="AI200" s="329">
        <v>2482100</v>
      </c>
      <c r="AJ200" s="335">
        <f t="shared" si="89"/>
        <v>0</v>
      </c>
    </row>
    <row r="201" spans="1:36" x14ac:dyDescent="0.25">
      <c r="A201" s="13" t="s">
        <v>337</v>
      </c>
      <c r="B201" s="1" t="s">
        <v>149</v>
      </c>
      <c r="C201" s="169">
        <v>4000000</v>
      </c>
      <c r="D201" s="169">
        <v>0</v>
      </c>
      <c r="E201" s="169">
        <v>0</v>
      </c>
      <c r="F201" s="169">
        <v>0</v>
      </c>
      <c r="G201" s="169">
        <f t="shared" ref="G201:G264" si="115">+C201+D201-E201+F201</f>
        <v>4000000</v>
      </c>
      <c r="H201" s="169">
        <v>0</v>
      </c>
      <c r="I201" s="169">
        <v>0</v>
      </c>
      <c r="J201" s="169">
        <f t="shared" si="113"/>
        <v>4000000</v>
      </c>
      <c r="K201" s="169">
        <v>0</v>
      </c>
      <c r="L201" s="169">
        <v>0</v>
      </c>
      <c r="M201" s="169">
        <f t="shared" si="93"/>
        <v>0</v>
      </c>
      <c r="N201" s="169">
        <v>0</v>
      </c>
      <c r="O201" s="169">
        <v>2000000</v>
      </c>
      <c r="P201" s="169">
        <f t="shared" si="94"/>
        <v>2000000</v>
      </c>
      <c r="Q201" s="169">
        <f t="shared" si="95"/>
        <v>2000000</v>
      </c>
      <c r="R201" s="169">
        <f t="shared" si="114"/>
        <v>0</v>
      </c>
      <c r="T201" s="290">
        <v>202010308012</v>
      </c>
      <c r="U201" s="328" t="s">
        <v>149</v>
      </c>
      <c r="V201" s="329">
        <v>4000000</v>
      </c>
      <c r="W201" s="329">
        <v>0</v>
      </c>
      <c r="X201" s="329">
        <v>0</v>
      </c>
      <c r="Y201" s="329">
        <v>0</v>
      </c>
      <c r="Z201" s="329">
        <f t="shared" ref="Z201:Z264" si="116">+V201+W201+X201-Y201</f>
        <v>4000000</v>
      </c>
      <c r="AA201" s="329">
        <v>0</v>
      </c>
      <c r="AB201" s="329">
        <v>2000000</v>
      </c>
      <c r="AC201" s="329">
        <v>2000000</v>
      </c>
      <c r="AD201" s="329">
        <v>0</v>
      </c>
      <c r="AE201" s="329">
        <v>0</v>
      </c>
      <c r="AF201" s="329">
        <v>2000000</v>
      </c>
      <c r="AG201" s="329">
        <v>0</v>
      </c>
      <c r="AH201" s="329">
        <v>0</v>
      </c>
      <c r="AI201" s="329">
        <v>0</v>
      </c>
      <c r="AJ201" s="335">
        <f t="shared" ref="AJ201:AJ264" si="117">+W201-F201</f>
        <v>0</v>
      </c>
    </row>
    <row r="202" spans="1:36" x14ac:dyDescent="0.25">
      <c r="A202" s="13" t="s">
        <v>338</v>
      </c>
      <c r="B202" s="1" t="s">
        <v>339</v>
      </c>
      <c r="C202" s="169">
        <v>20000000</v>
      </c>
      <c r="D202" s="169">
        <v>0</v>
      </c>
      <c r="E202" s="169">
        <v>0</v>
      </c>
      <c r="F202" s="169">
        <v>0</v>
      </c>
      <c r="G202" s="169">
        <f t="shared" si="115"/>
        <v>20000000</v>
      </c>
      <c r="H202" s="169">
        <v>0</v>
      </c>
      <c r="I202" s="169">
        <v>2482100</v>
      </c>
      <c r="J202" s="169">
        <f t="shared" si="113"/>
        <v>17517900</v>
      </c>
      <c r="K202" s="169">
        <v>0</v>
      </c>
      <c r="L202" s="169">
        <v>2482100</v>
      </c>
      <c r="M202" s="169">
        <f t="shared" si="93"/>
        <v>0</v>
      </c>
      <c r="N202" s="169">
        <v>0</v>
      </c>
      <c r="O202" s="169">
        <v>2482100</v>
      </c>
      <c r="P202" s="169">
        <f t="shared" si="94"/>
        <v>0</v>
      </c>
      <c r="Q202" s="169">
        <f t="shared" si="95"/>
        <v>17517900</v>
      </c>
      <c r="R202" s="169">
        <f t="shared" si="114"/>
        <v>2482100</v>
      </c>
      <c r="T202" s="290">
        <v>202010308016</v>
      </c>
      <c r="U202" s="328" t="s">
        <v>339</v>
      </c>
      <c r="V202" s="329">
        <v>20000000</v>
      </c>
      <c r="W202" s="329">
        <v>0</v>
      </c>
      <c r="X202" s="329">
        <v>0</v>
      </c>
      <c r="Y202" s="329">
        <v>0</v>
      </c>
      <c r="Z202" s="329">
        <f t="shared" si="116"/>
        <v>20000000</v>
      </c>
      <c r="AA202" s="329">
        <v>0</v>
      </c>
      <c r="AB202" s="329">
        <v>2482100</v>
      </c>
      <c r="AC202" s="329">
        <v>17517900</v>
      </c>
      <c r="AD202" s="329">
        <v>0</v>
      </c>
      <c r="AE202" s="329">
        <v>2482100</v>
      </c>
      <c r="AF202" s="329">
        <v>0</v>
      </c>
      <c r="AG202" s="329">
        <v>2482100</v>
      </c>
      <c r="AH202" s="329">
        <v>0</v>
      </c>
      <c r="AI202" s="329">
        <v>2482100</v>
      </c>
      <c r="AJ202" s="335">
        <f t="shared" si="117"/>
        <v>0</v>
      </c>
    </row>
    <row r="203" spans="1:36" x14ac:dyDescent="0.25">
      <c r="A203" s="13" t="s">
        <v>340</v>
      </c>
      <c r="B203" s="1" t="s">
        <v>341</v>
      </c>
      <c r="C203" s="169">
        <v>8000000</v>
      </c>
      <c r="D203" s="169">
        <v>0</v>
      </c>
      <c r="E203" s="169">
        <v>0</v>
      </c>
      <c r="F203" s="169">
        <v>0</v>
      </c>
      <c r="G203" s="169">
        <f t="shared" si="115"/>
        <v>8000000</v>
      </c>
      <c r="H203" s="169">
        <v>0</v>
      </c>
      <c r="I203" s="169">
        <v>0</v>
      </c>
      <c r="J203" s="169">
        <f t="shared" si="113"/>
        <v>8000000</v>
      </c>
      <c r="K203" s="169">
        <v>0</v>
      </c>
      <c r="L203" s="169">
        <v>0</v>
      </c>
      <c r="M203" s="169">
        <f t="shared" si="93"/>
        <v>0</v>
      </c>
      <c r="N203" s="169">
        <v>0</v>
      </c>
      <c r="O203" s="169">
        <v>0</v>
      </c>
      <c r="P203" s="169">
        <f t="shared" si="94"/>
        <v>0</v>
      </c>
      <c r="Q203" s="169">
        <f t="shared" si="95"/>
        <v>8000000</v>
      </c>
      <c r="R203" s="169">
        <f t="shared" si="114"/>
        <v>0</v>
      </c>
      <c r="T203" s="290">
        <v>20201030805</v>
      </c>
      <c r="U203" s="328" t="s">
        <v>341</v>
      </c>
      <c r="V203" s="329">
        <v>8000000</v>
      </c>
      <c r="W203" s="329">
        <v>0</v>
      </c>
      <c r="X203" s="329">
        <v>0</v>
      </c>
      <c r="Y203" s="329">
        <v>0</v>
      </c>
      <c r="Z203" s="329">
        <f t="shared" si="116"/>
        <v>8000000</v>
      </c>
      <c r="AA203" s="329">
        <v>0</v>
      </c>
      <c r="AB203" s="329">
        <v>0</v>
      </c>
      <c r="AC203" s="329">
        <v>8000000</v>
      </c>
      <c r="AD203" s="329">
        <v>0</v>
      </c>
      <c r="AE203" s="329">
        <v>0</v>
      </c>
      <c r="AF203" s="329">
        <v>0</v>
      </c>
      <c r="AG203" s="329">
        <v>0</v>
      </c>
      <c r="AH203" s="329">
        <v>0</v>
      </c>
      <c r="AI203" s="329">
        <v>0</v>
      </c>
      <c r="AJ203" s="335">
        <f t="shared" si="117"/>
        <v>0</v>
      </c>
    </row>
    <row r="204" spans="1:36" x14ac:dyDescent="0.25">
      <c r="A204" s="13" t="s">
        <v>342</v>
      </c>
      <c r="B204" s="1" t="s">
        <v>343</v>
      </c>
      <c r="C204" s="169">
        <v>34154799</v>
      </c>
      <c r="D204" s="169">
        <v>0</v>
      </c>
      <c r="E204" s="169">
        <v>0</v>
      </c>
      <c r="F204" s="169">
        <v>0</v>
      </c>
      <c r="G204" s="169">
        <f t="shared" si="115"/>
        <v>34154799</v>
      </c>
      <c r="H204" s="169">
        <v>0</v>
      </c>
      <c r="I204" s="169">
        <v>2630768</v>
      </c>
      <c r="J204" s="169">
        <f t="shared" si="113"/>
        <v>31524031</v>
      </c>
      <c r="K204" s="169">
        <v>0</v>
      </c>
      <c r="L204" s="169">
        <v>0</v>
      </c>
      <c r="M204" s="169">
        <f t="shared" si="93"/>
        <v>2630768</v>
      </c>
      <c r="N204" s="169">
        <v>0</v>
      </c>
      <c r="O204" s="169">
        <v>12630768</v>
      </c>
      <c r="P204" s="169">
        <f t="shared" si="94"/>
        <v>10000000</v>
      </c>
      <c r="Q204" s="169">
        <f t="shared" si="95"/>
        <v>21524031</v>
      </c>
      <c r="R204" s="169">
        <f t="shared" si="114"/>
        <v>0</v>
      </c>
      <c r="T204" s="290">
        <v>20201030809</v>
      </c>
      <c r="U204" s="328" t="s">
        <v>343</v>
      </c>
      <c r="V204" s="329">
        <v>34154799</v>
      </c>
      <c r="W204" s="329">
        <v>0</v>
      </c>
      <c r="X204" s="329">
        <v>0</v>
      </c>
      <c r="Y204" s="329">
        <v>0</v>
      </c>
      <c r="Z204" s="329">
        <f t="shared" si="116"/>
        <v>34154799</v>
      </c>
      <c r="AA204" s="329">
        <v>0</v>
      </c>
      <c r="AB204" s="329">
        <v>12630768</v>
      </c>
      <c r="AC204" s="329">
        <v>21524031</v>
      </c>
      <c r="AD204" s="329">
        <v>0</v>
      </c>
      <c r="AE204" s="329">
        <v>2630768</v>
      </c>
      <c r="AF204" s="329">
        <v>10000000</v>
      </c>
      <c r="AG204" s="329">
        <v>0</v>
      </c>
      <c r="AH204" s="329">
        <v>0</v>
      </c>
      <c r="AI204" s="329">
        <v>0</v>
      </c>
      <c r="AJ204" s="335">
        <f t="shared" si="117"/>
        <v>0</v>
      </c>
    </row>
    <row r="205" spans="1:36" s="4" customFormat="1" x14ac:dyDescent="0.25">
      <c r="A205" s="13" t="s">
        <v>344</v>
      </c>
      <c r="B205" s="1" t="s">
        <v>345</v>
      </c>
      <c r="C205" s="169">
        <v>3378794.9999995199</v>
      </c>
      <c r="D205" s="169">
        <v>0</v>
      </c>
      <c r="E205" s="169">
        <v>0</v>
      </c>
      <c r="F205" s="169">
        <v>0</v>
      </c>
      <c r="G205" s="169">
        <f t="shared" si="115"/>
        <v>3378794.9999995199</v>
      </c>
      <c r="H205" s="169">
        <v>0</v>
      </c>
      <c r="I205" s="169">
        <v>0</v>
      </c>
      <c r="J205" s="169">
        <f t="shared" si="113"/>
        <v>3378794.9999995199</v>
      </c>
      <c r="K205" s="169">
        <v>0</v>
      </c>
      <c r="L205" s="169">
        <v>0</v>
      </c>
      <c r="M205" s="169">
        <f t="shared" si="93"/>
        <v>0</v>
      </c>
      <c r="N205" s="169">
        <v>0</v>
      </c>
      <c r="O205" s="169">
        <v>0</v>
      </c>
      <c r="P205" s="169">
        <f t="shared" si="94"/>
        <v>0</v>
      </c>
      <c r="Q205" s="169">
        <f t="shared" si="95"/>
        <v>3378794.9999995199</v>
      </c>
      <c r="R205" s="169">
        <f t="shared" si="114"/>
        <v>0</v>
      </c>
      <c r="T205" s="290">
        <v>202010309</v>
      </c>
      <c r="U205" s="328" t="s">
        <v>345</v>
      </c>
      <c r="V205" s="329">
        <v>3378794.9999995199</v>
      </c>
      <c r="W205" s="329">
        <v>0</v>
      </c>
      <c r="X205" s="329">
        <v>0</v>
      </c>
      <c r="Y205" s="329">
        <v>0</v>
      </c>
      <c r="Z205" s="329">
        <f t="shared" si="116"/>
        <v>3378794.9999995199</v>
      </c>
      <c r="AA205" s="329">
        <v>0</v>
      </c>
      <c r="AB205" s="329">
        <v>0</v>
      </c>
      <c r="AC205" s="329">
        <v>3378794.9999995199</v>
      </c>
      <c r="AD205" s="329">
        <v>0</v>
      </c>
      <c r="AE205" s="329">
        <v>0</v>
      </c>
      <c r="AF205" s="329">
        <v>0</v>
      </c>
      <c r="AG205" s="329">
        <v>0</v>
      </c>
      <c r="AH205" s="329">
        <v>0</v>
      </c>
      <c r="AI205" s="329">
        <v>0</v>
      </c>
      <c r="AJ205" s="335">
        <f t="shared" si="117"/>
        <v>0</v>
      </c>
    </row>
    <row r="206" spans="1:36" s="4" customFormat="1" x14ac:dyDescent="0.25">
      <c r="A206" s="14" t="s">
        <v>346</v>
      </c>
      <c r="B206" s="9" t="s">
        <v>347</v>
      </c>
      <c r="C206" s="10">
        <f>+C209+C212+C215+C217+C207</f>
        <v>102161256</v>
      </c>
      <c r="D206" s="10">
        <f t="shared" ref="D206:R206" si="118">+D209+D212+D215+D217+D207</f>
        <v>0</v>
      </c>
      <c r="E206" s="10">
        <f t="shared" si="118"/>
        <v>0</v>
      </c>
      <c r="F206" s="10">
        <f t="shared" si="118"/>
        <v>1500000</v>
      </c>
      <c r="G206" s="10">
        <f t="shared" si="115"/>
        <v>103661256</v>
      </c>
      <c r="H206" s="10">
        <f t="shared" si="118"/>
        <v>0</v>
      </c>
      <c r="I206" s="10">
        <f t="shared" si="118"/>
        <v>8800288</v>
      </c>
      <c r="J206" s="10">
        <f t="shared" si="113"/>
        <v>94860968</v>
      </c>
      <c r="K206" s="10">
        <f t="shared" si="118"/>
        <v>0</v>
      </c>
      <c r="L206" s="10">
        <f t="shared" si="118"/>
        <v>0</v>
      </c>
      <c r="M206" s="10">
        <f t="shared" ref="M206:M269" si="119">+I206-L206</f>
        <v>8800288</v>
      </c>
      <c r="N206" s="10">
        <f t="shared" si="118"/>
        <v>0</v>
      </c>
      <c r="O206" s="10">
        <f t="shared" si="118"/>
        <v>17800288</v>
      </c>
      <c r="P206" s="10">
        <f t="shared" ref="P206:P269" si="120">+O206-I206</f>
        <v>9000000</v>
      </c>
      <c r="Q206" s="10">
        <f t="shared" ref="Q206:Q269" si="121">+G206-O206</f>
        <v>85860968</v>
      </c>
      <c r="R206" s="10">
        <f t="shared" si="114"/>
        <v>0</v>
      </c>
      <c r="T206" s="290">
        <v>2020104</v>
      </c>
      <c r="U206" s="328" t="s">
        <v>347</v>
      </c>
      <c r="V206" s="329">
        <v>102161256</v>
      </c>
      <c r="W206" s="329">
        <v>1500000</v>
      </c>
      <c r="X206" s="329">
        <v>0</v>
      </c>
      <c r="Y206" s="329">
        <v>0</v>
      </c>
      <c r="Z206" s="329">
        <f t="shared" si="116"/>
        <v>103661256</v>
      </c>
      <c r="AA206" s="329">
        <v>0</v>
      </c>
      <c r="AB206" s="329">
        <v>17800288</v>
      </c>
      <c r="AC206" s="329">
        <v>85860968</v>
      </c>
      <c r="AD206" s="329">
        <v>0</v>
      </c>
      <c r="AE206" s="329">
        <v>8800288</v>
      </c>
      <c r="AF206" s="329">
        <v>9000000</v>
      </c>
      <c r="AG206" s="329">
        <v>0</v>
      </c>
      <c r="AH206" s="329">
        <v>0</v>
      </c>
      <c r="AI206" s="329">
        <v>0</v>
      </c>
      <c r="AJ206" s="335">
        <f t="shared" si="117"/>
        <v>0</v>
      </c>
    </row>
    <row r="207" spans="1:36" x14ac:dyDescent="0.25">
      <c r="A207" s="14" t="s">
        <v>1675</v>
      </c>
      <c r="B207" s="9" t="s">
        <v>155</v>
      </c>
      <c r="C207" s="10">
        <f t="shared" ref="C207:R207" si="122">+C208</f>
        <v>0</v>
      </c>
      <c r="D207" s="10">
        <f t="shared" si="122"/>
        <v>0</v>
      </c>
      <c r="E207" s="10">
        <f t="shared" si="122"/>
        <v>0</v>
      </c>
      <c r="F207" s="10">
        <f t="shared" si="122"/>
        <v>1500000</v>
      </c>
      <c r="G207" s="10">
        <f t="shared" si="115"/>
        <v>1500000</v>
      </c>
      <c r="H207" s="10">
        <f t="shared" si="122"/>
        <v>0</v>
      </c>
      <c r="I207" s="10">
        <f t="shared" si="122"/>
        <v>0</v>
      </c>
      <c r="J207" s="10">
        <f t="shared" si="113"/>
        <v>1500000</v>
      </c>
      <c r="K207" s="10">
        <f t="shared" si="122"/>
        <v>0</v>
      </c>
      <c r="L207" s="10">
        <f t="shared" si="122"/>
        <v>0</v>
      </c>
      <c r="M207" s="10">
        <f t="shared" si="119"/>
        <v>0</v>
      </c>
      <c r="N207" s="10">
        <f t="shared" si="122"/>
        <v>0</v>
      </c>
      <c r="O207" s="10">
        <f t="shared" si="122"/>
        <v>0</v>
      </c>
      <c r="P207" s="10">
        <f t="shared" si="120"/>
        <v>0</v>
      </c>
      <c r="Q207" s="10">
        <f t="shared" si="121"/>
        <v>1500000</v>
      </c>
      <c r="R207" s="10">
        <f t="shared" si="114"/>
        <v>0</v>
      </c>
      <c r="T207" s="290">
        <v>202010403</v>
      </c>
      <c r="U207" s="328" t="s">
        <v>155</v>
      </c>
      <c r="V207" s="329">
        <v>0</v>
      </c>
      <c r="W207" s="329">
        <v>1500000</v>
      </c>
      <c r="X207" s="329">
        <v>0</v>
      </c>
      <c r="Y207" s="329">
        <v>0</v>
      </c>
      <c r="Z207" s="329">
        <f t="shared" si="116"/>
        <v>1500000</v>
      </c>
      <c r="AA207" s="329">
        <v>0</v>
      </c>
      <c r="AB207" s="329">
        <v>0</v>
      </c>
      <c r="AC207" s="329">
        <v>1500000</v>
      </c>
      <c r="AD207" s="329">
        <v>0</v>
      </c>
      <c r="AE207" s="329">
        <v>0</v>
      </c>
      <c r="AF207" s="329">
        <v>0</v>
      </c>
      <c r="AG207" s="329">
        <v>0</v>
      </c>
      <c r="AH207" s="329">
        <v>0</v>
      </c>
      <c r="AI207" s="329">
        <v>0</v>
      </c>
      <c r="AJ207" s="335">
        <f t="shared" si="117"/>
        <v>0</v>
      </c>
    </row>
    <row r="208" spans="1:36" x14ac:dyDescent="0.25">
      <c r="A208" s="13" t="s">
        <v>1676</v>
      </c>
      <c r="B208" s="25" t="s">
        <v>159</v>
      </c>
      <c r="C208" s="169"/>
      <c r="D208" s="169">
        <v>0</v>
      </c>
      <c r="E208" s="169">
        <v>0</v>
      </c>
      <c r="F208" s="169">
        <v>1500000</v>
      </c>
      <c r="G208" s="169">
        <f t="shared" si="115"/>
        <v>1500000</v>
      </c>
      <c r="H208" s="169">
        <v>0</v>
      </c>
      <c r="I208" s="169">
        <v>0</v>
      </c>
      <c r="J208" s="169">
        <f t="shared" si="113"/>
        <v>1500000</v>
      </c>
      <c r="K208" s="169">
        <v>0</v>
      </c>
      <c r="L208" s="169">
        <v>0</v>
      </c>
      <c r="M208" s="169">
        <f t="shared" si="119"/>
        <v>0</v>
      </c>
      <c r="N208" s="169">
        <v>0</v>
      </c>
      <c r="O208" s="169">
        <v>0</v>
      </c>
      <c r="P208" s="169">
        <f t="shared" si="120"/>
        <v>0</v>
      </c>
      <c r="Q208" s="169">
        <f t="shared" si="121"/>
        <v>1500000</v>
      </c>
      <c r="R208" s="169">
        <f t="shared" si="114"/>
        <v>0</v>
      </c>
      <c r="T208" s="290">
        <v>20201040302</v>
      </c>
      <c r="U208" s="328" t="s">
        <v>159</v>
      </c>
      <c r="V208" s="329">
        <v>0</v>
      </c>
      <c r="W208" s="330">
        <v>1500000</v>
      </c>
      <c r="X208" s="329">
        <v>0</v>
      </c>
      <c r="Y208" s="329">
        <v>0</v>
      </c>
      <c r="Z208" s="329">
        <f t="shared" si="116"/>
        <v>1500000</v>
      </c>
      <c r="AA208" s="329">
        <v>0</v>
      </c>
      <c r="AB208" s="329">
        <v>0</v>
      </c>
      <c r="AC208" s="329">
        <v>1500000</v>
      </c>
      <c r="AD208" s="329">
        <v>0</v>
      </c>
      <c r="AE208" s="329">
        <v>0</v>
      </c>
      <c r="AF208" s="329">
        <v>0</v>
      </c>
      <c r="AG208" s="329">
        <v>0</v>
      </c>
      <c r="AH208" s="329">
        <v>0</v>
      </c>
      <c r="AI208" s="329">
        <v>0</v>
      </c>
      <c r="AJ208" s="335">
        <f t="shared" si="117"/>
        <v>0</v>
      </c>
    </row>
    <row r="209" spans="1:36" s="4" customFormat="1" x14ac:dyDescent="0.25">
      <c r="A209" s="14" t="s">
        <v>348</v>
      </c>
      <c r="B209" s="9" t="s">
        <v>163</v>
      </c>
      <c r="C209" s="10">
        <f>+C210+C211</f>
        <v>27000000</v>
      </c>
      <c r="D209" s="10">
        <f t="shared" ref="D209:R209" si="123">+D210+D211</f>
        <v>0</v>
      </c>
      <c r="E209" s="10">
        <f t="shared" si="123"/>
        <v>0</v>
      </c>
      <c r="F209" s="10">
        <f t="shared" si="123"/>
        <v>0</v>
      </c>
      <c r="G209" s="10">
        <f t="shared" si="115"/>
        <v>27000000</v>
      </c>
      <c r="H209" s="10">
        <f t="shared" si="123"/>
        <v>0</v>
      </c>
      <c r="I209" s="10">
        <f t="shared" si="123"/>
        <v>0</v>
      </c>
      <c r="J209" s="10">
        <f t="shared" si="113"/>
        <v>27000000</v>
      </c>
      <c r="K209" s="10">
        <f t="shared" si="123"/>
        <v>0</v>
      </c>
      <c r="L209" s="10">
        <f t="shared" si="123"/>
        <v>0</v>
      </c>
      <c r="M209" s="10">
        <f t="shared" si="119"/>
        <v>0</v>
      </c>
      <c r="N209" s="10">
        <f t="shared" si="123"/>
        <v>0</v>
      </c>
      <c r="O209" s="10">
        <f t="shared" si="123"/>
        <v>0</v>
      </c>
      <c r="P209" s="10">
        <f t="shared" si="120"/>
        <v>0</v>
      </c>
      <c r="Q209" s="10">
        <f t="shared" si="121"/>
        <v>27000000</v>
      </c>
      <c r="R209" s="10">
        <f t="shared" si="114"/>
        <v>0</v>
      </c>
      <c r="T209" s="290">
        <v>202010404</v>
      </c>
      <c r="U209" s="328" t="s">
        <v>163</v>
      </c>
      <c r="V209" s="329">
        <v>27000000</v>
      </c>
      <c r="W209" s="329">
        <v>0</v>
      </c>
      <c r="X209" s="329">
        <v>0</v>
      </c>
      <c r="Y209" s="329">
        <v>0</v>
      </c>
      <c r="Z209" s="329">
        <f t="shared" si="116"/>
        <v>27000000</v>
      </c>
      <c r="AA209" s="329">
        <v>0</v>
      </c>
      <c r="AB209" s="329">
        <v>0</v>
      </c>
      <c r="AC209" s="329">
        <v>27000000</v>
      </c>
      <c r="AD209" s="329">
        <v>0</v>
      </c>
      <c r="AE209" s="329">
        <v>0</v>
      </c>
      <c r="AF209" s="329">
        <v>0</v>
      </c>
      <c r="AG209" s="329">
        <v>0</v>
      </c>
      <c r="AH209" s="329">
        <v>0</v>
      </c>
      <c r="AI209" s="329">
        <v>0</v>
      </c>
      <c r="AJ209" s="335">
        <f t="shared" si="117"/>
        <v>0</v>
      </c>
    </row>
    <row r="210" spans="1:36" x14ac:dyDescent="0.25">
      <c r="A210" s="13" t="s">
        <v>349</v>
      </c>
      <c r="B210" s="1" t="s">
        <v>350</v>
      </c>
      <c r="C210" s="169">
        <v>22000000</v>
      </c>
      <c r="D210" s="169">
        <v>0</v>
      </c>
      <c r="E210" s="169">
        <v>0</v>
      </c>
      <c r="F210" s="169">
        <v>0</v>
      </c>
      <c r="G210" s="169">
        <f t="shared" si="115"/>
        <v>22000000</v>
      </c>
      <c r="H210" s="169">
        <v>0</v>
      </c>
      <c r="I210" s="169">
        <v>0</v>
      </c>
      <c r="J210" s="169">
        <f t="shared" si="113"/>
        <v>22000000</v>
      </c>
      <c r="K210" s="169">
        <v>0</v>
      </c>
      <c r="L210" s="169">
        <v>0</v>
      </c>
      <c r="M210" s="169">
        <f t="shared" si="119"/>
        <v>0</v>
      </c>
      <c r="N210" s="169">
        <v>0</v>
      </c>
      <c r="O210" s="169">
        <v>0</v>
      </c>
      <c r="P210" s="169">
        <f t="shared" si="120"/>
        <v>0</v>
      </c>
      <c r="Q210" s="169">
        <f t="shared" si="121"/>
        <v>22000000</v>
      </c>
      <c r="R210" s="169">
        <f t="shared" si="114"/>
        <v>0</v>
      </c>
      <c r="T210" s="290">
        <v>20201040401</v>
      </c>
      <c r="U210" s="328" t="s">
        <v>350</v>
      </c>
      <c r="V210" s="329">
        <v>22000000</v>
      </c>
      <c r="W210" s="329">
        <v>0</v>
      </c>
      <c r="X210" s="329">
        <v>0</v>
      </c>
      <c r="Y210" s="329">
        <v>0</v>
      </c>
      <c r="Z210" s="329">
        <f t="shared" si="116"/>
        <v>22000000</v>
      </c>
      <c r="AA210" s="329">
        <v>0</v>
      </c>
      <c r="AB210" s="329">
        <v>0</v>
      </c>
      <c r="AC210" s="329">
        <v>22000000</v>
      </c>
      <c r="AD210" s="329">
        <v>0</v>
      </c>
      <c r="AE210" s="329">
        <v>0</v>
      </c>
      <c r="AF210" s="329">
        <v>0</v>
      </c>
      <c r="AG210" s="329">
        <v>0</v>
      </c>
      <c r="AH210" s="329">
        <v>0</v>
      </c>
      <c r="AI210" s="329">
        <v>0</v>
      </c>
      <c r="AJ210" s="335">
        <f t="shared" si="117"/>
        <v>0</v>
      </c>
    </row>
    <row r="211" spans="1:36" x14ac:dyDescent="0.25">
      <c r="A211" s="13" t="s">
        <v>351</v>
      </c>
      <c r="B211" s="1" t="s">
        <v>171</v>
      </c>
      <c r="C211" s="169">
        <v>5000000</v>
      </c>
      <c r="D211" s="169">
        <v>0</v>
      </c>
      <c r="E211" s="169">
        <v>0</v>
      </c>
      <c r="F211" s="169">
        <v>0</v>
      </c>
      <c r="G211" s="169">
        <f t="shared" si="115"/>
        <v>5000000</v>
      </c>
      <c r="H211" s="169">
        <v>0</v>
      </c>
      <c r="I211" s="169">
        <v>0</v>
      </c>
      <c r="J211" s="169">
        <f t="shared" si="113"/>
        <v>5000000</v>
      </c>
      <c r="K211" s="169">
        <v>0</v>
      </c>
      <c r="L211" s="169">
        <v>0</v>
      </c>
      <c r="M211" s="169">
        <f t="shared" si="119"/>
        <v>0</v>
      </c>
      <c r="N211" s="169">
        <v>0</v>
      </c>
      <c r="O211" s="169">
        <v>0</v>
      </c>
      <c r="P211" s="169">
        <f t="shared" si="120"/>
        <v>0</v>
      </c>
      <c r="Q211" s="169">
        <f t="shared" si="121"/>
        <v>5000000</v>
      </c>
      <c r="R211" s="169">
        <f t="shared" si="114"/>
        <v>0</v>
      </c>
      <c r="T211" s="290">
        <v>20201040409</v>
      </c>
      <c r="U211" s="328" t="s">
        <v>171</v>
      </c>
      <c r="V211" s="329">
        <v>5000000</v>
      </c>
      <c r="W211" s="329">
        <v>0</v>
      </c>
      <c r="X211" s="329">
        <v>0</v>
      </c>
      <c r="Y211" s="329">
        <v>0</v>
      </c>
      <c r="Z211" s="329">
        <f t="shared" si="116"/>
        <v>5000000</v>
      </c>
      <c r="AA211" s="329">
        <v>0</v>
      </c>
      <c r="AB211" s="329">
        <v>0</v>
      </c>
      <c r="AC211" s="329">
        <v>5000000</v>
      </c>
      <c r="AD211" s="329">
        <v>0</v>
      </c>
      <c r="AE211" s="329">
        <v>0</v>
      </c>
      <c r="AF211" s="329">
        <v>0</v>
      </c>
      <c r="AG211" s="329">
        <v>0</v>
      </c>
      <c r="AH211" s="329">
        <v>0</v>
      </c>
      <c r="AI211" s="329">
        <v>0</v>
      </c>
      <c r="AJ211" s="335">
        <f t="shared" si="117"/>
        <v>0</v>
      </c>
    </row>
    <row r="212" spans="1:36" s="4" customFormat="1" x14ac:dyDescent="0.25">
      <c r="A212" s="14" t="s">
        <v>352</v>
      </c>
      <c r="B212" s="9" t="s">
        <v>173</v>
      </c>
      <c r="C212" s="10">
        <f>+C213+C214</f>
        <v>69995013</v>
      </c>
      <c r="D212" s="10">
        <f t="shared" ref="D212:R212" si="124">+D213+D214</f>
        <v>0</v>
      </c>
      <c r="E212" s="10">
        <f t="shared" si="124"/>
        <v>0</v>
      </c>
      <c r="F212" s="10">
        <f t="shared" si="124"/>
        <v>0</v>
      </c>
      <c r="G212" s="10">
        <f t="shared" si="115"/>
        <v>69995013</v>
      </c>
      <c r="H212" s="10">
        <f t="shared" si="124"/>
        <v>0</v>
      </c>
      <c r="I212" s="10">
        <f t="shared" si="124"/>
        <v>8800288</v>
      </c>
      <c r="J212" s="10">
        <f t="shared" si="113"/>
        <v>61194725</v>
      </c>
      <c r="K212" s="10">
        <f t="shared" si="124"/>
        <v>0</v>
      </c>
      <c r="L212" s="10">
        <f t="shared" si="124"/>
        <v>0</v>
      </c>
      <c r="M212" s="10">
        <f t="shared" si="119"/>
        <v>8800288</v>
      </c>
      <c r="N212" s="10">
        <f t="shared" si="124"/>
        <v>0</v>
      </c>
      <c r="O212" s="10">
        <f t="shared" si="124"/>
        <v>17800288</v>
      </c>
      <c r="P212" s="10">
        <f t="shared" si="120"/>
        <v>9000000</v>
      </c>
      <c r="Q212" s="10">
        <f t="shared" si="121"/>
        <v>52194725</v>
      </c>
      <c r="R212" s="10">
        <f t="shared" si="114"/>
        <v>0</v>
      </c>
      <c r="T212" s="290">
        <v>202010405</v>
      </c>
      <c r="U212" s="328" t="s">
        <v>173</v>
      </c>
      <c r="V212" s="329">
        <v>69995013</v>
      </c>
      <c r="W212" s="329">
        <v>0</v>
      </c>
      <c r="X212" s="329">
        <v>0</v>
      </c>
      <c r="Y212" s="329">
        <v>0</v>
      </c>
      <c r="Z212" s="329">
        <f t="shared" si="116"/>
        <v>69995013</v>
      </c>
      <c r="AA212" s="329">
        <v>0</v>
      </c>
      <c r="AB212" s="329">
        <v>17800288</v>
      </c>
      <c r="AC212" s="329">
        <v>52194725</v>
      </c>
      <c r="AD212" s="329">
        <v>0</v>
      </c>
      <c r="AE212" s="329">
        <v>8800288</v>
      </c>
      <c r="AF212" s="329">
        <v>9000000</v>
      </c>
      <c r="AG212" s="329">
        <v>0</v>
      </c>
      <c r="AH212" s="329">
        <v>0</v>
      </c>
      <c r="AI212" s="329">
        <v>0</v>
      </c>
      <c r="AJ212" s="335">
        <f t="shared" si="117"/>
        <v>0</v>
      </c>
    </row>
    <row r="213" spans="1:36" x14ac:dyDescent="0.25">
      <c r="A213" s="13" t="s">
        <v>353</v>
      </c>
      <c r="B213" s="1" t="s">
        <v>354</v>
      </c>
      <c r="C213" s="169">
        <v>16495013</v>
      </c>
      <c r="D213" s="169">
        <v>0</v>
      </c>
      <c r="E213" s="169">
        <v>0</v>
      </c>
      <c r="F213" s="169">
        <v>0</v>
      </c>
      <c r="G213" s="169">
        <f t="shared" si="115"/>
        <v>16495013</v>
      </c>
      <c r="H213" s="169">
        <v>0</v>
      </c>
      <c r="I213" s="169">
        <v>0</v>
      </c>
      <c r="J213" s="169">
        <f t="shared" si="113"/>
        <v>16495013</v>
      </c>
      <c r="K213" s="169">
        <v>0</v>
      </c>
      <c r="L213" s="169">
        <v>0</v>
      </c>
      <c r="M213" s="169">
        <f t="shared" si="119"/>
        <v>0</v>
      </c>
      <c r="N213" s="169">
        <v>0</v>
      </c>
      <c r="O213" s="169">
        <v>0</v>
      </c>
      <c r="P213" s="169">
        <f t="shared" si="120"/>
        <v>0</v>
      </c>
      <c r="Q213" s="169">
        <f t="shared" si="121"/>
        <v>16495013</v>
      </c>
      <c r="R213" s="169">
        <f t="shared" si="114"/>
        <v>0</v>
      </c>
      <c r="T213" s="290">
        <v>20201040501</v>
      </c>
      <c r="U213" s="328" t="s">
        <v>354</v>
      </c>
      <c r="V213" s="329">
        <v>16495013</v>
      </c>
      <c r="W213" s="329">
        <v>0</v>
      </c>
      <c r="X213" s="329">
        <v>0</v>
      </c>
      <c r="Y213" s="329">
        <v>0</v>
      </c>
      <c r="Z213" s="329">
        <f t="shared" si="116"/>
        <v>16495013</v>
      </c>
      <c r="AA213" s="329">
        <v>0</v>
      </c>
      <c r="AB213" s="329">
        <v>0</v>
      </c>
      <c r="AC213" s="329">
        <v>16495013</v>
      </c>
      <c r="AD213" s="329">
        <v>0</v>
      </c>
      <c r="AE213" s="329">
        <v>0</v>
      </c>
      <c r="AF213" s="329">
        <v>0</v>
      </c>
      <c r="AG213" s="329">
        <v>0</v>
      </c>
      <c r="AH213" s="329">
        <v>0</v>
      </c>
      <c r="AI213" s="329">
        <v>0</v>
      </c>
      <c r="AJ213" s="335">
        <f t="shared" si="117"/>
        <v>0</v>
      </c>
    </row>
    <row r="214" spans="1:36" s="4" customFormat="1" x14ac:dyDescent="0.25">
      <c r="A214" s="13" t="s">
        <v>355</v>
      </c>
      <c r="B214" s="1" t="s">
        <v>175</v>
      </c>
      <c r="C214" s="169">
        <v>53500000</v>
      </c>
      <c r="D214" s="169">
        <v>0</v>
      </c>
      <c r="E214" s="169">
        <v>0</v>
      </c>
      <c r="F214" s="169">
        <v>0</v>
      </c>
      <c r="G214" s="169">
        <f t="shared" si="115"/>
        <v>53500000</v>
      </c>
      <c r="H214" s="169">
        <v>0</v>
      </c>
      <c r="I214" s="169">
        <v>8800288</v>
      </c>
      <c r="J214" s="169">
        <f t="shared" si="113"/>
        <v>44699712</v>
      </c>
      <c r="K214" s="169">
        <v>0</v>
      </c>
      <c r="L214" s="169">
        <v>0</v>
      </c>
      <c r="M214" s="169">
        <f t="shared" si="119"/>
        <v>8800288</v>
      </c>
      <c r="N214" s="169">
        <v>0</v>
      </c>
      <c r="O214" s="169">
        <v>17800288</v>
      </c>
      <c r="P214" s="169">
        <f t="shared" si="120"/>
        <v>9000000</v>
      </c>
      <c r="Q214" s="169">
        <f t="shared" si="121"/>
        <v>35699712</v>
      </c>
      <c r="R214" s="169">
        <f t="shared" si="114"/>
        <v>0</v>
      </c>
      <c r="T214" s="290">
        <v>20201040502</v>
      </c>
      <c r="U214" s="328" t="s">
        <v>175</v>
      </c>
      <c r="V214" s="329">
        <v>53500000</v>
      </c>
      <c r="W214" s="329">
        <v>0</v>
      </c>
      <c r="X214" s="329">
        <v>0</v>
      </c>
      <c r="Y214" s="329">
        <v>0</v>
      </c>
      <c r="Z214" s="329">
        <f t="shared" si="116"/>
        <v>53500000</v>
      </c>
      <c r="AA214" s="329">
        <v>0</v>
      </c>
      <c r="AB214" s="329">
        <v>17800288</v>
      </c>
      <c r="AC214" s="329">
        <v>35699712</v>
      </c>
      <c r="AD214" s="329">
        <v>0</v>
      </c>
      <c r="AE214" s="329">
        <v>8800288</v>
      </c>
      <c r="AF214" s="329">
        <v>9000000</v>
      </c>
      <c r="AG214" s="329">
        <v>0</v>
      </c>
      <c r="AH214" s="329">
        <v>0</v>
      </c>
      <c r="AI214" s="329">
        <v>0</v>
      </c>
      <c r="AJ214" s="335">
        <f t="shared" si="117"/>
        <v>0</v>
      </c>
    </row>
    <row r="215" spans="1:36" x14ac:dyDescent="0.25">
      <c r="A215" s="14" t="s">
        <v>356</v>
      </c>
      <c r="B215" s="9" t="s">
        <v>177</v>
      </c>
      <c r="C215" s="10">
        <f>+C216</f>
        <v>166243</v>
      </c>
      <c r="D215" s="10">
        <f t="shared" ref="D215:R215" si="125">+D216</f>
        <v>0</v>
      </c>
      <c r="E215" s="10">
        <f t="shared" si="125"/>
        <v>0</v>
      </c>
      <c r="F215" s="10">
        <f t="shared" si="125"/>
        <v>0</v>
      </c>
      <c r="G215" s="10">
        <f t="shared" si="115"/>
        <v>166243</v>
      </c>
      <c r="H215" s="10">
        <f t="shared" si="125"/>
        <v>0</v>
      </c>
      <c r="I215" s="10">
        <f t="shared" si="125"/>
        <v>0</v>
      </c>
      <c r="J215" s="10">
        <f t="shared" si="113"/>
        <v>166243</v>
      </c>
      <c r="K215" s="10">
        <f t="shared" si="125"/>
        <v>0</v>
      </c>
      <c r="L215" s="10">
        <f t="shared" si="125"/>
        <v>0</v>
      </c>
      <c r="M215" s="10">
        <f t="shared" si="119"/>
        <v>0</v>
      </c>
      <c r="N215" s="10">
        <f t="shared" si="125"/>
        <v>0</v>
      </c>
      <c r="O215" s="10">
        <f t="shared" si="125"/>
        <v>0</v>
      </c>
      <c r="P215" s="10">
        <f t="shared" si="120"/>
        <v>0</v>
      </c>
      <c r="Q215" s="10">
        <f t="shared" si="121"/>
        <v>166243</v>
      </c>
      <c r="R215" s="10">
        <f t="shared" si="114"/>
        <v>0</v>
      </c>
      <c r="T215" s="290">
        <v>202010406</v>
      </c>
      <c r="U215" s="328" t="s">
        <v>177</v>
      </c>
      <c r="V215" s="329">
        <v>166243</v>
      </c>
      <c r="W215" s="329">
        <v>0</v>
      </c>
      <c r="X215" s="329">
        <v>0</v>
      </c>
      <c r="Y215" s="329">
        <v>0</v>
      </c>
      <c r="Z215" s="329">
        <f t="shared" si="116"/>
        <v>166243</v>
      </c>
      <c r="AA215" s="329">
        <v>0</v>
      </c>
      <c r="AB215" s="329">
        <v>0</v>
      </c>
      <c r="AC215" s="329">
        <v>166243</v>
      </c>
      <c r="AD215" s="329">
        <v>0</v>
      </c>
      <c r="AE215" s="329">
        <v>0</v>
      </c>
      <c r="AF215" s="329">
        <v>0</v>
      </c>
      <c r="AG215" s="329">
        <v>0</v>
      </c>
      <c r="AH215" s="329">
        <v>0</v>
      </c>
      <c r="AI215" s="329">
        <v>0</v>
      </c>
      <c r="AJ215" s="335">
        <f t="shared" si="117"/>
        <v>0</v>
      </c>
    </row>
    <row r="216" spans="1:36" s="4" customFormat="1" x14ac:dyDescent="0.25">
      <c r="A216" s="13" t="s">
        <v>357</v>
      </c>
      <c r="B216" s="25" t="s">
        <v>187</v>
      </c>
      <c r="C216" s="169">
        <v>166243</v>
      </c>
      <c r="D216" s="169">
        <v>0</v>
      </c>
      <c r="E216" s="169">
        <v>0</v>
      </c>
      <c r="F216" s="169">
        <v>0</v>
      </c>
      <c r="G216" s="169">
        <f t="shared" si="115"/>
        <v>166243</v>
      </c>
      <c r="H216" s="169">
        <v>0</v>
      </c>
      <c r="I216" s="169">
        <v>0</v>
      </c>
      <c r="J216" s="169">
        <f t="shared" si="113"/>
        <v>166243</v>
      </c>
      <c r="K216" s="169">
        <v>0</v>
      </c>
      <c r="L216" s="169">
        <v>0</v>
      </c>
      <c r="M216" s="169">
        <f t="shared" si="119"/>
        <v>0</v>
      </c>
      <c r="N216" s="169">
        <v>0</v>
      </c>
      <c r="O216" s="169">
        <v>0</v>
      </c>
      <c r="P216" s="169">
        <f t="shared" si="120"/>
        <v>0</v>
      </c>
      <c r="Q216" s="169">
        <f t="shared" si="121"/>
        <v>166243</v>
      </c>
      <c r="R216" s="169">
        <f t="shared" si="114"/>
        <v>0</v>
      </c>
      <c r="T216" s="290">
        <v>20201040609</v>
      </c>
      <c r="U216" s="328" t="s">
        <v>187</v>
      </c>
      <c r="V216" s="329">
        <v>166243</v>
      </c>
      <c r="W216" s="329">
        <v>0</v>
      </c>
      <c r="X216" s="329">
        <v>0</v>
      </c>
      <c r="Y216" s="329">
        <v>0</v>
      </c>
      <c r="Z216" s="329">
        <f t="shared" si="116"/>
        <v>166243</v>
      </c>
      <c r="AA216" s="329">
        <v>0</v>
      </c>
      <c r="AB216" s="329">
        <v>0</v>
      </c>
      <c r="AC216" s="329">
        <v>166243</v>
      </c>
      <c r="AD216" s="329">
        <v>0</v>
      </c>
      <c r="AE216" s="329">
        <v>0</v>
      </c>
      <c r="AF216" s="329">
        <v>0</v>
      </c>
      <c r="AG216" s="329">
        <v>0</v>
      </c>
      <c r="AH216" s="329">
        <v>0</v>
      </c>
      <c r="AI216" s="329">
        <v>0</v>
      </c>
      <c r="AJ216" s="335">
        <f t="shared" si="117"/>
        <v>0</v>
      </c>
    </row>
    <row r="217" spans="1:36" s="4" customFormat="1" x14ac:dyDescent="0.25">
      <c r="A217" s="14" t="s">
        <v>358</v>
      </c>
      <c r="B217" s="9" t="s">
        <v>189</v>
      </c>
      <c r="C217" s="10">
        <f>+C218</f>
        <v>5000000</v>
      </c>
      <c r="D217" s="10">
        <f t="shared" ref="D217:R217" si="126">+D218</f>
        <v>0</v>
      </c>
      <c r="E217" s="10">
        <f t="shared" si="126"/>
        <v>0</v>
      </c>
      <c r="F217" s="10">
        <f t="shared" si="126"/>
        <v>0</v>
      </c>
      <c r="G217" s="10">
        <f t="shared" si="115"/>
        <v>5000000</v>
      </c>
      <c r="H217" s="10">
        <f t="shared" si="126"/>
        <v>0</v>
      </c>
      <c r="I217" s="10">
        <f t="shared" si="126"/>
        <v>0</v>
      </c>
      <c r="J217" s="10">
        <f t="shared" si="113"/>
        <v>5000000</v>
      </c>
      <c r="K217" s="10">
        <f t="shared" si="126"/>
        <v>0</v>
      </c>
      <c r="L217" s="10">
        <f t="shared" si="126"/>
        <v>0</v>
      </c>
      <c r="M217" s="10">
        <f t="shared" si="119"/>
        <v>0</v>
      </c>
      <c r="N217" s="10">
        <f t="shared" si="126"/>
        <v>0</v>
      </c>
      <c r="O217" s="10">
        <f t="shared" si="126"/>
        <v>0</v>
      </c>
      <c r="P217" s="10">
        <f t="shared" si="120"/>
        <v>0</v>
      </c>
      <c r="Q217" s="10">
        <f t="shared" si="121"/>
        <v>5000000</v>
      </c>
      <c r="R217" s="10">
        <f t="shared" si="114"/>
        <v>0</v>
      </c>
      <c r="T217" s="290">
        <v>202010407</v>
      </c>
      <c r="U217" s="328" t="s">
        <v>189</v>
      </c>
      <c r="V217" s="329">
        <v>5000000</v>
      </c>
      <c r="W217" s="329">
        <v>0</v>
      </c>
      <c r="X217" s="329">
        <v>0</v>
      </c>
      <c r="Y217" s="329">
        <v>0</v>
      </c>
      <c r="Z217" s="329">
        <f t="shared" si="116"/>
        <v>5000000</v>
      </c>
      <c r="AA217" s="329">
        <v>0</v>
      </c>
      <c r="AB217" s="329">
        <v>0</v>
      </c>
      <c r="AC217" s="329">
        <v>5000000</v>
      </c>
      <c r="AD217" s="329">
        <v>0</v>
      </c>
      <c r="AE217" s="329">
        <v>0</v>
      </c>
      <c r="AF217" s="329">
        <v>0</v>
      </c>
      <c r="AG217" s="329">
        <v>0</v>
      </c>
      <c r="AH217" s="329">
        <v>0</v>
      </c>
      <c r="AI217" s="329">
        <v>0</v>
      </c>
      <c r="AJ217" s="335">
        <f t="shared" si="117"/>
        <v>0</v>
      </c>
    </row>
    <row r="218" spans="1:36" s="4" customFormat="1" x14ac:dyDescent="0.25">
      <c r="A218" s="13" t="s">
        <v>359</v>
      </c>
      <c r="B218" s="1" t="s">
        <v>191</v>
      </c>
      <c r="C218" s="169">
        <v>5000000</v>
      </c>
      <c r="D218" s="169">
        <v>0</v>
      </c>
      <c r="E218" s="169">
        <v>0</v>
      </c>
      <c r="F218" s="169">
        <v>0</v>
      </c>
      <c r="G218" s="169">
        <f t="shared" si="115"/>
        <v>5000000</v>
      </c>
      <c r="H218" s="169">
        <v>0</v>
      </c>
      <c r="I218" s="169">
        <v>0</v>
      </c>
      <c r="J218" s="169">
        <f t="shared" si="113"/>
        <v>5000000</v>
      </c>
      <c r="K218" s="169">
        <v>0</v>
      </c>
      <c r="L218" s="169">
        <v>0</v>
      </c>
      <c r="M218" s="169">
        <f t="shared" si="119"/>
        <v>0</v>
      </c>
      <c r="N218" s="169">
        <v>0</v>
      </c>
      <c r="O218" s="169">
        <v>0</v>
      </c>
      <c r="P218" s="169">
        <f t="shared" si="120"/>
        <v>0</v>
      </c>
      <c r="Q218" s="169">
        <f t="shared" si="121"/>
        <v>5000000</v>
      </c>
      <c r="R218" s="169">
        <f t="shared" si="114"/>
        <v>0</v>
      </c>
      <c r="T218" s="290">
        <v>20201040702</v>
      </c>
      <c r="U218" s="328" t="s">
        <v>191</v>
      </c>
      <c r="V218" s="329">
        <v>5000000</v>
      </c>
      <c r="W218" s="329">
        <v>0</v>
      </c>
      <c r="X218" s="329">
        <v>0</v>
      </c>
      <c r="Y218" s="329">
        <v>0</v>
      </c>
      <c r="Z218" s="329">
        <f t="shared" si="116"/>
        <v>5000000</v>
      </c>
      <c r="AA218" s="329">
        <v>0</v>
      </c>
      <c r="AB218" s="329">
        <v>0</v>
      </c>
      <c r="AC218" s="329">
        <v>5000000</v>
      </c>
      <c r="AD218" s="329">
        <v>0</v>
      </c>
      <c r="AE218" s="329">
        <v>0</v>
      </c>
      <c r="AF218" s="329">
        <v>0</v>
      </c>
      <c r="AG218" s="329">
        <v>0</v>
      </c>
      <c r="AH218" s="329">
        <v>0</v>
      </c>
      <c r="AI218" s="329">
        <v>0</v>
      </c>
      <c r="AJ218" s="335">
        <f t="shared" si="117"/>
        <v>0</v>
      </c>
    </row>
    <row r="219" spans="1:36" x14ac:dyDescent="0.25">
      <c r="A219" s="11" t="s">
        <v>360</v>
      </c>
      <c r="B219" s="5" t="s">
        <v>361</v>
      </c>
      <c r="C219" s="6">
        <f>+C220+C236+C262+C300+C311</f>
        <v>11664687030.445</v>
      </c>
      <c r="D219" s="6">
        <f t="shared" ref="D219:R219" si="127">+D220+D236+D262+D300+D311</f>
        <v>687848500.77999997</v>
      </c>
      <c r="E219" s="6">
        <f t="shared" si="127"/>
        <v>354025000</v>
      </c>
      <c r="F219" s="6">
        <f t="shared" si="127"/>
        <v>928633358</v>
      </c>
      <c r="G219" s="6">
        <f t="shared" si="115"/>
        <v>12927143889.225</v>
      </c>
      <c r="H219" s="6">
        <f t="shared" si="127"/>
        <v>1497493511.9150002</v>
      </c>
      <c r="I219" s="6">
        <f t="shared" si="127"/>
        <v>10158342077.735001</v>
      </c>
      <c r="J219" s="6">
        <f t="shared" si="113"/>
        <v>2768801811.4899998</v>
      </c>
      <c r="K219" s="6">
        <f t="shared" si="127"/>
        <v>2207962052.5450001</v>
      </c>
      <c r="L219" s="6">
        <f t="shared" si="127"/>
        <v>6954956704.2550001</v>
      </c>
      <c r="M219" s="6">
        <f t="shared" si="119"/>
        <v>3203385373.4800005</v>
      </c>
      <c r="N219" s="6">
        <f t="shared" si="127"/>
        <v>554391688.05999994</v>
      </c>
      <c r="O219" s="6">
        <f t="shared" si="127"/>
        <v>11320534706.797001</v>
      </c>
      <c r="P219" s="6">
        <f t="shared" si="120"/>
        <v>1162192629.0620003</v>
      </c>
      <c r="Q219" s="6">
        <f t="shared" si="121"/>
        <v>1606609182.4279995</v>
      </c>
      <c r="R219" s="6">
        <f t="shared" si="114"/>
        <v>6954956704.2550001</v>
      </c>
      <c r="T219" s="290">
        <v>20202</v>
      </c>
      <c r="U219" s="328" t="s">
        <v>361</v>
      </c>
      <c r="V219" s="329">
        <v>11664687032.368999</v>
      </c>
      <c r="W219" s="329">
        <v>928633358</v>
      </c>
      <c r="X219" s="329">
        <v>687848500.77999997</v>
      </c>
      <c r="Y219" s="329">
        <v>354025000</v>
      </c>
      <c r="Z219" s="329">
        <f t="shared" si="116"/>
        <v>12927143891.149</v>
      </c>
      <c r="AA219" s="329">
        <v>516503574.05999947</v>
      </c>
      <c r="AB219" s="329">
        <v>11288646592.796999</v>
      </c>
      <c r="AC219" s="329">
        <v>1638497298.3520012</v>
      </c>
      <c r="AD219" s="329">
        <v>1459605397.914999</v>
      </c>
      <c r="AE219" s="329">
        <v>10126453963.734995</v>
      </c>
      <c r="AF219" s="329">
        <v>1162192629.0620041</v>
      </c>
      <c r="AG219" s="329">
        <v>4752994651.71</v>
      </c>
      <c r="AH219" s="329">
        <v>2170073938.545001</v>
      </c>
      <c r="AI219" s="329">
        <v>6923068590.2550011</v>
      </c>
      <c r="AJ219" s="335">
        <f t="shared" si="117"/>
        <v>0</v>
      </c>
    </row>
    <row r="220" spans="1:36" x14ac:dyDescent="0.25">
      <c r="A220" s="11" t="s">
        <v>362</v>
      </c>
      <c r="B220" s="5" t="s">
        <v>363</v>
      </c>
      <c r="C220" s="6">
        <f>+C221+C229+C232+C233+C228+C226</f>
        <v>1282091421.5550001</v>
      </c>
      <c r="D220" s="6">
        <f t="shared" ref="D220:R220" si="128">+D221+D229+D232+D233+D228+D226</f>
        <v>30000000</v>
      </c>
      <c r="E220" s="6">
        <f t="shared" si="128"/>
        <v>0</v>
      </c>
      <c r="F220" s="6">
        <f t="shared" si="128"/>
        <v>127869991.26000001</v>
      </c>
      <c r="G220" s="6">
        <f t="shared" si="115"/>
        <v>1439961412.8150001</v>
      </c>
      <c r="H220" s="6">
        <f t="shared" si="128"/>
        <v>139550205</v>
      </c>
      <c r="I220" s="6">
        <f t="shared" si="128"/>
        <v>1141243536</v>
      </c>
      <c r="J220" s="6">
        <f t="shared" si="113"/>
        <v>298717876.81500006</v>
      </c>
      <c r="K220" s="6">
        <f t="shared" si="128"/>
        <v>157788045</v>
      </c>
      <c r="L220" s="6">
        <f t="shared" si="128"/>
        <v>1009264177</v>
      </c>
      <c r="M220" s="6">
        <f t="shared" si="119"/>
        <v>131979359</v>
      </c>
      <c r="N220" s="6">
        <f t="shared" si="128"/>
        <v>304567284</v>
      </c>
      <c r="O220" s="6">
        <f t="shared" si="128"/>
        <v>1363815790</v>
      </c>
      <c r="P220" s="6">
        <f t="shared" si="120"/>
        <v>222572254</v>
      </c>
      <c r="Q220" s="6">
        <f t="shared" si="121"/>
        <v>76145622.815000057</v>
      </c>
      <c r="R220" s="6">
        <f t="shared" si="114"/>
        <v>1009264177</v>
      </c>
      <c r="T220" s="290">
        <v>2020206</v>
      </c>
      <c r="U220" s="328" t="s">
        <v>363</v>
      </c>
      <c r="V220" s="329">
        <v>1282091421.5550001</v>
      </c>
      <c r="W220" s="329">
        <v>127869991.26000001</v>
      </c>
      <c r="X220" s="329">
        <v>30000000</v>
      </c>
      <c r="Y220" s="329">
        <v>0</v>
      </c>
      <c r="Z220" s="329">
        <f t="shared" si="116"/>
        <v>1439961412.8150001</v>
      </c>
      <c r="AA220" s="329">
        <v>266679170</v>
      </c>
      <c r="AB220" s="329">
        <v>1331927676</v>
      </c>
      <c r="AC220" s="329">
        <v>108033736.81500006</v>
      </c>
      <c r="AD220" s="329">
        <v>101662091</v>
      </c>
      <c r="AE220" s="329">
        <v>1109355422</v>
      </c>
      <c r="AF220" s="329">
        <v>222572254</v>
      </c>
      <c r="AG220" s="329">
        <v>857476132</v>
      </c>
      <c r="AH220" s="329">
        <v>119899931</v>
      </c>
      <c r="AI220" s="329">
        <v>977376063</v>
      </c>
      <c r="AJ220" s="335">
        <f t="shared" si="117"/>
        <v>0</v>
      </c>
    </row>
    <row r="221" spans="1:36" x14ac:dyDescent="0.25">
      <c r="A221" s="14" t="s">
        <v>364</v>
      </c>
      <c r="B221" s="9" t="s">
        <v>365</v>
      </c>
      <c r="C221" s="10">
        <f>+C222+C223+C224+C225</f>
        <v>153400118.03999999</v>
      </c>
      <c r="D221" s="10">
        <f t="shared" ref="D221:R221" si="129">+D222+D223+D224+D225</f>
        <v>0</v>
      </c>
      <c r="E221" s="10">
        <f t="shared" si="129"/>
        <v>0</v>
      </c>
      <c r="F221" s="10">
        <f t="shared" si="129"/>
        <v>0</v>
      </c>
      <c r="G221" s="10">
        <f t="shared" si="115"/>
        <v>153400118.03999999</v>
      </c>
      <c r="H221" s="10">
        <f t="shared" si="129"/>
        <v>0</v>
      </c>
      <c r="I221" s="10">
        <f t="shared" si="129"/>
        <v>146292213</v>
      </c>
      <c r="J221" s="10">
        <f t="shared" si="113"/>
        <v>7107905.0399999917</v>
      </c>
      <c r="K221" s="10">
        <f t="shared" si="129"/>
        <v>12820905</v>
      </c>
      <c r="L221" s="10">
        <f t="shared" si="129"/>
        <v>69729311</v>
      </c>
      <c r="M221" s="10">
        <f t="shared" si="119"/>
        <v>76562902</v>
      </c>
      <c r="N221" s="10">
        <f t="shared" si="129"/>
        <v>0</v>
      </c>
      <c r="O221" s="10">
        <f t="shared" si="129"/>
        <v>146292213</v>
      </c>
      <c r="P221" s="10">
        <f t="shared" si="120"/>
        <v>0</v>
      </c>
      <c r="Q221" s="10">
        <f t="shared" si="121"/>
        <v>7107905.0399999917</v>
      </c>
      <c r="R221" s="10">
        <f t="shared" si="114"/>
        <v>69729311</v>
      </c>
      <c r="T221" s="290">
        <v>202020603</v>
      </c>
      <c r="U221" s="328" t="s">
        <v>365</v>
      </c>
      <c r="V221" s="329">
        <v>153400118.03999999</v>
      </c>
      <c r="W221" s="329">
        <v>0</v>
      </c>
      <c r="X221" s="329">
        <v>0</v>
      </c>
      <c r="Y221" s="329">
        <v>0</v>
      </c>
      <c r="Z221" s="329">
        <f t="shared" si="116"/>
        <v>153400118.03999999</v>
      </c>
      <c r="AA221" s="329">
        <v>0</v>
      </c>
      <c r="AB221" s="329">
        <v>146292213</v>
      </c>
      <c r="AC221" s="329">
        <v>7107905.0399999917</v>
      </c>
      <c r="AD221" s="329">
        <v>0</v>
      </c>
      <c r="AE221" s="329">
        <v>146292213</v>
      </c>
      <c r="AF221" s="329">
        <v>0</v>
      </c>
      <c r="AG221" s="329">
        <v>56908406</v>
      </c>
      <c r="AH221" s="329">
        <v>12820905</v>
      </c>
      <c r="AI221" s="329">
        <v>69729311</v>
      </c>
      <c r="AJ221" s="335">
        <f t="shared" si="117"/>
        <v>0</v>
      </c>
    </row>
    <row r="222" spans="1:36" x14ac:dyDescent="0.25">
      <c r="A222" s="13" t="s">
        <v>366</v>
      </c>
      <c r="B222" s="1" t="s">
        <v>367</v>
      </c>
      <c r="C222" s="169">
        <v>43308686.039999999</v>
      </c>
      <c r="D222" s="169">
        <v>0</v>
      </c>
      <c r="E222" s="169">
        <v>0</v>
      </c>
      <c r="F222" s="169">
        <v>0</v>
      </c>
      <c r="G222" s="169">
        <f t="shared" si="115"/>
        <v>43308686.039999999</v>
      </c>
      <c r="H222" s="169">
        <v>0</v>
      </c>
      <c r="I222" s="169">
        <v>36570000</v>
      </c>
      <c r="J222" s="169">
        <f t="shared" si="113"/>
        <v>6738686.0399999991</v>
      </c>
      <c r="K222" s="169">
        <v>0</v>
      </c>
      <c r="L222" s="169">
        <v>29489411</v>
      </c>
      <c r="M222" s="169">
        <f t="shared" si="119"/>
        <v>7080589</v>
      </c>
      <c r="N222" s="169">
        <v>0</v>
      </c>
      <c r="O222" s="169">
        <v>36570000</v>
      </c>
      <c r="P222" s="169">
        <f t="shared" si="120"/>
        <v>0</v>
      </c>
      <c r="Q222" s="169">
        <f t="shared" si="121"/>
        <v>6738686.0399999991</v>
      </c>
      <c r="R222" s="169">
        <f t="shared" si="114"/>
        <v>29489411</v>
      </c>
      <c r="T222" s="290">
        <v>20202060301</v>
      </c>
      <c r="U222" s="328" t="s">
        <v>367</v>
      </c>
      <c r="V222" s="329">
        <v>43308686.039999999</v>
      </c>
      <c r="W222" s="329">
        <v>0</v>
      </c>
      <c r="X222" s="329">
        <v>0</v>
      </c>
      <c r="Y222" s="329">
        <v>0</v>
      </c>
      <c r="Z222" s="329">
        <f t="shared" si="116"/>
        <v>43308686.039999999</v>
      </c>
      <c r="AA222" s="329">
        <v>0</v>
      </c>
      <c r="AB222" s="329">
        <v>36570000</v>
      </c>
      <c r="AC222" s="329">
        <v>6738686.0399999991</v>
      </c>
      <c r="AD222" s="329">
        <v>0</v>
      </c>
      <c r="AE222" s="329">
        <v>36570000</v>
      </c>
      <c r="AF222" s="329">
        <v>0</v>
      </c>
      <c r="AG222" s="329">
        <v>29489411</v>
      </c>
      <c r="AH222" s="329">
        <v>0</v>
      </c>
      <c r="AI222" s="329">
        <v>29489411</v>
      </c>
      <c r="AJ222" s="335">
        <f t="shared" si="117"/>
        <v>0</v>
      </c>
    </row>
    <row r="223" spans="1:36" s="4" customFormat="1" x14ac:dyDescent="0.25">
      <c r="A223" s="13" t="s">
        <v>368</v>
      </c>
      <c r="B223" s="1" t="s">
        <v>369</v>
      </c>
      <c r="C223" s="169">
        <v>25000000</v>
      </c>
      <c r="D223" s="169">
        <v>0</v>
      </c>
      <c r="E223" s="169">
        <v>0</v>
      </c>
      <c r="F223" s="169">
        <v>0</v>
      </c>
      <c r="G223" s="169">
        <f t="shared" si="115"/>
        <v>25000000</v>
      </c>
      <c r="H223" s="169">
        <v>0</v>
      </c>
      <c r="I223" s="169">
        <v>25000000</v>
      </c>
      <c r="J223" s="169">
        <f t="shared" si="113"/>
        <v>0</v>
      </c>
      <c r="K223" s="169">
        <v>0</v>
      </c>
      <c r="L223" s="169">
        <v>13696782</v>
      </c>
      <c r="M223" s="169">
        <f t="shared" si="119"/>
        <v>11303218</v>
      </c>
      <c r="N223" s="169">
        <v>0</v>
      </c>
      <c r="O223" s="169">
        <v>25000000</v>
      </c>
      <c r="P223" s="169">
        <f t="shared" si="120"/>
        <v>0</v>
      </c>
      <c r="Q223" s="169">
        <f t="shared" si="121"/>
        <v>0</v>
      </c>
      <c r="R223" s="169">
        <f t="shared" si="114"/>
        <v>13696782</v>
      </c>
      <c r="T223" s="290">
        <v>20202060302</v>
      </c>
      <c r="U223" s="328" t="s">
        <v>369</v>
      </c>
      <c r="V223" s="329">
        <v>25000000</v>
      </c>
      <c r="W223" s="329">
        <v>0</v>
      </c>
      <c r="X223" s="329">
        <v>0</v>
      </c>
      <c r="Y223" s="329">
        <v>0</v>
      </c>
      <c r="Z223" s="329">
        <f t="shared" si="116"/>
        <v>25000000</v>
      </c>
      <c r="AA223" s="329">
        <v>0</v>
      </c>
      <c r="AB223" s="329">
        <v>25000000</v>
      </c>
      <c r="AC223" s="329">
        <v>0</v>
      </c>
      <c r="AD223" s="329">
        <v>0</v>
      </c>
      <c r="AE223" s="329">
        <v>25000000</v>
      </c>
      <c r="AF223" s="329">
        <v>0</v>
      </c>
      <c r="AG223" s="329">
        <v>13696782</v>
      </c>
      <c r="AH223" s="329">
        <v>0</v>
      </c>
      <c r="AI223" s="329">
        <v>13696782</v>
      </c>
      <c r="AJ223" s="335">
        <f t="shared" si="117"/>
        <v>0</v>
      </c>
    </row>
    <row r="224" spans="1:36" x14ac:dyDescent="0.25">
      <c r="A224" s="13" t="s">
        <v>370</v>
      </c>
      <c r="B224" s="1" t="s">
        <v>371</v>
      </c>
      <c r="C224" s="169">
        <v>60091432</v>
      </c>
      <c r="D224" s="169">
        <v>0</v>
      </c>
      <c r="E224" s="169">
        <v>0</v>
      </c>
      <c r="F224" s="169">
        <v>0</v>
      </c>
      <c r="G224" s="169">
        <f t="shared" si="115"/>
        <v>60091432</v>
      </c>
      <c r="H224" s="169">
        <v>0</v>
      </c>
      <c r="I224" s="169">
        <v>59722213</v>
      </c>
      <c r="J224" s="169">
        <f t="shared" si="113"/>
        <v>369219</v>
      </c>
      <c r="K224" s="169">
        <v>12820905</v>
      </c>
      <c r="L224" s="169">
        <v>26543118</v>
      </c>
      <c r="M224" s="169">
        <f t="shared" si="119"/>
        <v>33179095</v>
      </c>
      <c r="N224" s="169">
        <v>0</v>
      </c>
      <c r="O224" s="169">
        <v>59722213</v>
      </c>
      <c r="P224" s="169">
        <f t="shared" si="120"/>
        <v>0</v>
      </c>
      <c r="Q224" s="169">
        <f t="shared" si="121"/>
        <v>369219</v>
      </c>
      <c r="R224" s="169">
        <f t="shared" si="114"/>
        <v>26543118</v>
      </c>
      <c r="T224" s="290">
        <v>20202060303</v>
      </c>
      <c r="U224" s="328" t="s">
        <v>371</v>
      </c>
      <c r="V224" s="329">
        <v>60091432</v>
      </c>
      <c r="W224" s="329">
        <v>0</v>
      </c>
      <c r="X224" s="329">
        <v>0</v>
      </c>
      <c r="Y224" s="329">
        <v>0</v>
      </c>
      <c r="Z224" s="329">
        <f t="shared" si="116"/>
        <v>60091432</v>
      </c>
      <c r="AA224" s="329">
        <v>0</v>
      </c>
      <c r="AB224" s="329">
        <v>59722213</v>
      </c>
      <c r="AC224" s="329">
        <v>369219</v>
      </c>
      <c r="AD224" s="329">
        <v>0</v>
      </c>
      <c r="AE224" s="329">
        <v>59722213</v>
      </c>
      <c r="AF224" s="329">
        <v>0</v>
      </c>
      <c r="AG224" s="329">
        <v>13722213</v>
      </c>
      <c r="AH224" s="329">
        <v>12820905</v>
      </c>
      <c r="AI224" s="329">
        <v>26543118</v>
      </c>
      <c r="AJ224" s="335">
        <f t="shared" si="117"/>
        <v>0</v>
      </c>
    </row>
    <row r="225" spans="1:36" x14ac:dyDescent="0.25">
      <c r="A225" s="13" t="s">
        <v>372</v>
      </c>
      <c r="B225" s="1" t="s">
        <v>373</v>
      </c>
      <c r="C225" s="169">
        <v>25000000</v>
      </c>
      <c r="D225" s="169">
        <v>0</v>
      </c>
      <c r="E225" s="169">
        <v>0</v>
      </c>
      <c r="F225" s="169">
        <v>0</v>
      </c>
      <c r="G225" s="169">
        <f t="shared" si="115"/>
        <v>25000000</v>
      </c>
      <c r="H225" s="169">
        <v>0</v>
      </c>
      <c r="I225" s="169">
        <v>25000000</v>
      </c>
      <c r="J225" s="169">
        <f t="shared" si="113"/>
        <v>0</v>
      </c>
      <c r="K225" s="169">
        <v>0</v>
      </c>
      <c r="L225" s="169">
        <v>0</v>
      </c>
      <c r="M225" s="169">
        <f t="shared" si="119"/>
        <v>25000000</v>
      </c>
      <c r="N225" s="169">
        <v>0</v>
      </c>
      <c r="O225" s="169">
        <v>25000000</v>
      </c>
      <c r="P225" s="169">
        <f t="shared" si="120"/>
        <v>0</v>
      </c>
      <c r="Q225" s="169">
        <f t="shared" si="121"/>
        <v>0</v>
      </c>
      <c r="R225" s="169">
        <f t="shared" si="114"/>
        <v>0</v>
      </c>
      <c r="T225" s="290">
        <v>20202060304</v>
      </c>
      <c r="U225" s="328" t="s">
        <v>373</v>
      </c>
      <c r="V225" s="329">
        <v>25000000</v>
      </c>
      <c r="W225" s="329">
        <v>0</v>
      </c>
      <c r="X225" s="329">
        <v>0</v>
      </c>
      <c r="Y225" s="329">
        <v>0</v>
      </c>
      <c r="Z225" s="329">
        <f t="shared" si="116"/>
        <v>25000000</v>
      </c>
      <c r="AA225" s="329">
        <v>0</v>
      </c>
      <c r="AB225" s="329">
        <v>25000000</v>
      </c>
      <c r="AC225" s="329">
        <v>0</v>
      </c>
      <c r="AD225" s="329">
        <v>0</v>
      </c>
      <c r="AE225" s="329">
        <v>25000000</v>
      </c>
      <c r="AF225" s="329">
        <v>0</v>
      </c>
      <c r="AG225" s="329">
        <v>0</v>
      </c>
      <c r="AH225" s="329">
        <v>0</v>
      </c>
      <c r="AI225" s="329">
        <v>0</v>
      </c>
      <c r="AJ225" s="335">
        <f t="shared" si="117"/>
        <v>0</v>
      </c>
    </row>
    <row r="226" spans="1:36" x14ac:dyDescent="0.25">
      <c r="A226" s="14" t="s">
        <v>1659</v>
      </c>
      <c r="B226" s="9" t="s">
        <v>1260</v>
      </c>
      <c r="C226" s="10">
        <f>+C227</f>
        <v>0</v>
      </c>
      <c r="D226" s="10">
        <f t="shared" ref="D226:R226" si="130">+D227</f>
        <v>0</v>
      </c>
      <c r="E226" s="10">
        <f t="shared" si="130"/>
        <v>0</v>
      </c>
      <c r="F226" s="10">
        <f t="shared" si="130"/>
        <v>2500000</v>
      </c>
      <c r="G226" s="10">
        <f t="shared" si="115"/>
        <v>2500000</v>
      </c>
      <c r="H226" s="10">
        <f t="shared" si="130"/>
        <v>0</v>
      </c>
      <c r="I226" s="10">
        <f t="shared" si="130"/>
        <v>0</v>
      </c>
      <c r="J226" s="10">
        <f t="shared" si="113"/>
        <v>2500000</v>
      </c>
      <c r="K226" s="10">
        <f t="shared" si="130"/>
        <v>0</v>
      </c>
      <c r="L226" s="10">
        <f t="shared" si="130"/>
        <v>0</v>
      </c>
      <c r="M226" s="10">
        <f t="shared" si="119"/>
        <v>0</v>
      </c>
      <c r="N226" s="10">
        <f t="shared" si="130"/>
        <v>0</v>
      </c>
      <c r="O226" s="10">
        <f t="shared" si="130"/>
        <v>0</v>
      </c>
      <c r="P226" s="10">
        <f t="shared" si="120"/>
        <v>0</v>
      </c>
      <c r="Q226" s="10">
        <f t="shared" si="121"/>
        <v>2500000</v>
      </c>
      <c r="R226" s="10">
        <f t="shared" si="114"/>
        <v>0</v>
      </c>
      <c r="T226" s="290">
        <v>202020605</v>
      </c>
      <c r="U226" s="328" t="s">
        <v>1260</v>
      </c>
      <c r="V226" s="329">
        <v>0</v>
      </c>
      <c r="W226" s="329">
        <v>2500000</v>
      </c>
      <c r="X226" s="329">
        <v>0</v>
      </c>
      <c r="Y226" s="329">
        <v>0</v>
      </c>
      <c r="Z226" s="329">
        <f t="shared" si="116"/>
        <v>2500000</v>
      </c>
      <c r="AA226" s="329">
        <v>0</v>
      </c>
      <c r="AB226" s="329">
        <v>0</v>
      </c>
      <c r="AC226" s="329">
        <v>2500000</v>
      </c>
      <c r="AD226" s="329">
        <v>0</v>
      </c>
      <c r="AE226" s="329">
        <v>0</v>
      </c>
      <c r="AF226" s="329">
        <v>0</v>
      </c>
      <c r="AG226" s="329">
        <v>0</v>
      </c>
      <c r="AH226" s="329">
        <v>0</v>
      </c>
      <c r="AI226" s="329">
        <v>0</v>
      </c>
      <c r="AJ226" s="335">
        <f t="shared" si="117"/>
        <v>0</v>
      </c>
    </row>
    <row r="227" spans="1:36" s="4" customFormat="1" x14ac:dyDescent="0.25">
      <c r="A227" s="261" t="s">
        <v>1660</v>
      </c>
      <c r="B227" s="257" t="s">
        <v>1261</v>
      </c>
      <c r="C227" s="232"/>
      <c r="D227" s="232">
        <v>0</v>
      </c>
      <c r="E227" s="232">
        <v>0</v>
      </c>
      <c r="F227" s="232">
        <v>2500000</v>
      </c>
      <c r="G227" s="232">
        <f t="shared" si="115"/>
        <v>2500000</v>
      </c>
      <c r="H227" s="232">
        <v>0</v>
      </c>
      <c r="I227" s="232">
        <v>0</v>
      </c>
      <c r="J227" s="232">
        <f t="shared" si="113"/>
        <v>2500000</v>
      </c>
      <c r="K227" s="232">
        <v>0</v>
      </c>
      <c r="L227" s="232">
        <v>0</v>
      </c>
      <c r="M227" s="232">
        <f t="shared" si="119"/>
        <v>0</v>
      </c>
      <c r="N227" s="232">
        <v>0</v>
      </c>
      <c r="O227" s="232">
        <v>0</v>
      </c>
      <c r="P227" s="232">
        <f t="shared" si="120"/>
        <v>0</v>
      </c>
      <c r="Q227" s="232">
        <f t="shared" si="121"/>
        <v>2500000</v>
      </c>
      <c r="R227" s="232">
        <f t="shared" si="114"/>
        <v>0</v>
      </c>
      <c r="T227" s="290">
        <v>20202060501</v>
      </c>
      <c r="U227" s="328" t="s">
        <v>1261</v>
      </c>
      <c r="V227" s="329">
        <v>0</v>
      </c>
      <c r="W227" s="330">
        <v>2500000</v>
      </c>
      <c r="X227" s="329">
        <v>0</v>
      </c>
      <c r="Y227" s="329">
        <v>0</v>
      </c>
      <c r="Z227" s="329">
        <f t="shared" si="116"/>
        <v>2500000</v>
      </c>
      <c r="AA227" s="329">
        <v>0</v>
      </c>
      <c r="AB227" s="329">
        <v>0</v>
      </c>
      <c r="AC227" s="329">
        <v>2500000</v>
      </c>
      <c r="AD227" s="329">
        <v>0</v>
      </c>
      <c r="AE227" s="329">
        <v>0</v>
      </c>
      <c r="AF227" s="329">
        <v>0</v>
      </c>
      <c r="AG227" s="329">
        <v>0</v>
      </c>
      <c r="AH227" s="329">
        <v>0</v>
      </c>
      <c r="AI227" s="329">
        <v>0</v>
      </c>
      <c r="AJ227" s="335">
        <f t="shared" si="117"/>
        <v>0</v>
      </c>
    </row>
    <row r="228" spans="1:36" x14ac:dyDescent="0.25">
      <c r="A228" s="13" t="s">
        <v>374</v>
      </c>
      <c r="B228" s="16" t="s">
        <v>375</v>
      </c>
      <c r="C228" s="169"/>
      <c r="D228" s="169">
        <v>15000000</v>
      </c>
      <c r="E228" s="169">
        <v>0</v>
      </c>
      <c r="F228" s="169">
        <v>2500000</v>
      </c>
      <c r="G228" s="169">
        <f t="shared" si="115"/>
        <v>17500000</v>
      </c>
      <c r="H228" s="169">
        <v>0</v>
      </c>
      <c r="I228" s="169">
        <v>2000000</v>
      </c>
      <c r="J228" s="169">
        <f t="shared" si="113"/>
        <v>15500000</v>
      </c>
      <c r="K228" s="169">
        <v>0</v>
      </c>
      <c r="L228" s="169">
        <v>2000000</v>
      </c>
      <c r="M228" s="169">
        <f t="shared" si="119"/>
        <v>0</v>
      </c>
      <c r="N228" s="169">
        <v>0</v>
      </c>
      <c r="O228" s="169">
        <v>2000000</v>
      </c>
      <c r="P228" s="169">
        <f t="shared" si="120"/>
        <v>0</v>
      </c>
      <c r="Q228" s="169">
        <f t="shared" si="121"/>
        <v>15500000</v>
      </c>
      <c r="R228" s="169">
        <f t="shared" si="114"/>
        <v>2000000</v>
      </c>
      <c r="T228" s="290">
        <v>202020606</v>
      </c>
      <c r="U228" s="328" t="s">
        <v>375</v>
      </c>
      <c r="V228" s="329">
        <v>0</v>
      </c>
      <c r="W228" s="330">
        <v>2500000</v>
      </c>
      <c r="X228" s="329">
        <v>15000000</v>
      </c>
      <c r="Y228" s="329">
        <v>0</v>
      </c>
      <c r="Z228" s="329">
        <f t="shared" si="116"/>
        <v>17500000</v>
      </c>
      <c r="AA228" s="329">
        <v>0</v>
      </c>
      <c r="AB228" s="329">
        <v>2000000</v>
      </c>
      <c r="AC228" s="329">
        <v>15500000</v>
      </c>
      <c r="AD228" s="329">
        <v>0</v>
      </c>
      <c r="AE228" s="329">
        <v>2000000</v>
      </c>
      <c r="AF228" s="329">
        <v>0</v>
      </c>
      <c r="AG228" s="329">
        <v>2000000</v>
      </c>
      <c r="AH228" s="329">
        <v>0</v>
      </c>
      <c r="AI228" s="329">
        <v>2000000</v>
      </c>
      <c r="AJ228" s="335">
        <f t="shared" si="117"/>
        <v>0</v>
      </c>
    </row>
    <row r="229" spans="1:36" x14ac:dyDescent="0.25">
      <c r="A229" s="14" t="s">
        <v>376</v>
      </c>
      <c r="B229" s="9" t="s">
        <v>377</v>
      </c>
      <c r="C229" s="10">
        <f>+C230+C231</f>
        <v>46312145</v>
      </c>
      <c r="D229" s="10">
        <f t="shared" ref="D229:R229" si="131">+D230+D231</f>
        <v>15000000</v>
      </c>
      <c r="E229" s="10">
        <f t="shared" si="131"/>
        <v>0</v>
      </c>
      <c r="F229" s="10">
        <f t="shared" si="131"/>
        <v>0</v>
      </c>
      <c r="G229" s="10">
        <f t="shared" si="115"/>
        <v>61312145</v>
      </c>
      <c r="H229" s="10">
        <f t="shared" si="131"/>
        <v>15944057</v>
      </c>
      <c r="I229" s="10">
        <f t="shared" si="131"/>
        <v>15944057</v>
      </c>
      <c r="J229" s="10">
        <f t="shared" si="113"/>
        <v>45368088</v>
      </c>
      <c r="K229" s="10">
        <f t="shared" si="131"/>
        <v>15944057</v>
      </c>
      <c r="L229" s="10">
        <f t="shared" si="131"/>
        <v>15944057</v>
      </c>
      <c r="M229" s="10">
        <f t="shared" si="119"/>
        <v>0</v>
      </c>
      <c r="N229" s="10">
        <f t="shared" si="131"/>
        <v>15944057</v>
      </c>
      <c r="O229" s="10">
        <f t="shared" si="131"/>
        <v>15944057</v>
      </c>
      <c r="P229" s="10">
        <f t="shared" si="120"/>
        <v>0</v>
      </c>
      <c r="Q229" s="10">
        <f t="shared" si="121"/>
        <v>45368088</v>
      </c>
      <c r="R229" s="10">
        <f t="shared" si="114"/>
        <v>15944057</v>
      </c>
      <c r="T229" s="290">
        <v>202020607</v>
      </c>
      <c r="U229" s="328" t="s">
        <v>377</v>
      </c>
      <c r="V229" s="329">
        <v>46312145</v>
      </c>
      <c r="W229" s="329">
        <v>0</v>
      </c>
      <c r="X229" s="329">
        <v>15000000</v>
      </c>
      <c r="Y229" s="329">
        <v>0</v>
      </c>
      <c r="Z229" s="329">
        <f t="shared" si="116"/>
        <v>61312145</v>
      </c>
      <c r="AA229" s="329">
        <v>-21944057</v>
      </c>
      <c r="AB229" s="329">
        <v>-15944057</v>
      </c>
      <c r="AC229" s="329">
        <v>77256202</v>
      </c>
      <c r="AD229" s="329">
        <v>-21944057</v>
      </c>
      <c r="AE229" s="329">
        <v>-15944057</v>
      </c>
      <c r="AF229" s="329">
        <v>0</v>
      </c>
      <c r="AG229" s="329">
        <v>6000000</v>
      </c>
      <c r="AH229" s="329">
        <v>-21944057</v>
      </c>
      <c r="AI229" s="329">
        <v>-15944057</v>
      </c>
      <c r="AJ229" s="335">
        <f t="shared" si="117"/>
        <v>0</v>
      </c>
    </row>
    <row r="230" spans="1:36" s="4" customFormat="1" x14ac:dyDescent="0.25">
      <c r="A230" s="13" t="s">
        <v>378</v>
      </c>
      <c r="B230" s="1" t="s">
        <v>379</v>
      </c>
      <c r="C230" s="169">
        <v>6000000</v>
      </c>
      <c r="D230" s="169">
        <v>0</v>
      </c>
      <c r="E230" s="169">
        <v>0</v>
      </c>
      <c r="F230" s="169">
        <v>0</v>
      </c>
      <c r="G230" s="169">
        <f t="shared" si="115"/>
        <v>6000000</v>
      </c>
      <c r="H230" s="169">
        <v>0</v>
      </c>
      <c r="I230" s="169">
        <v>0</v>
      </c>
      <c r="J230" s="169">
        <f t="shared" si="113"/>
        <v>6000000</v>
      </c>
      <c r="K230" s="169">
        <v>0</v>
      </c>
      <c r="L230" s="169">
        <v>0</v>
      </c>
      <c r="M230" s="169">
        <f t="shared" si="119"/>
        <v>0</v>
      </c>
      <c r="N230" s="169">
        <v>0</v>
      </c>
      <c r="O230" s="169">
        <v>0</v>
      </c>
      <c r="P230" s="169">
        <f t="shared" si="120"/>
        <v>0</v>
      </c>
      <c r="Q230" s="169">
        <f t="shared" si="121"/>
        <v>6000000</v>
      </c>
      <c r="R230" s="169">
        <f t="shared" si="114"/>
        <v>0</v>
      </c>
      <c r="T230" s="290">
        <v>20202060705</v>
      </c>
      <c r="U230" s="328" t="s">
        <v>379</v>
      </c>
      <c r="V230" s="329">
        <v>6000000</v>
      </c>
      <c r="W230" s="329">
        <v>0</v>
      </c>
      <c r="X230" s="329">
        <v>0</v>
      </c>
      <c r="Y230" s="329">
        <v>0</v>
      </c>
      <c r="Z230" s="329">
        <f t="shared" si="116"/>
        <v>6000000</v>
      </c>
      <c r="AA230" s="329">
        <v>0</v>
      </c>
      <c r="AB230" s="329">
        <v>0</v>
      </c>
      <c r="AC230" s="329">
        <v>6000000</v>
      </c>
      <c r="AD230" s="329">
        <v>0</v>
      </c>
      <c r="AE230" s="329">
        <v>0</v>
      </c>
      <c r="AF230" s="329">
        <v>0</v>
      </c>
      <c r="AG230" s="329">
        <v>0</v>
      </c>
      <c r="AH230" s="329">
        <v>0</v>
      </c>
      <c r="AI230" s="329">
        <v>0</v>
      </c>
      <c r="AJ230" s="335">
        <f t="shared" si="117"/>
        <v>0</v>
      </c>
    </row>
    <row r="231" spans="1:36" s="4" customFormat="1" x14ac:dyDescent="0.25">
      <c r="A231" s="13" t="s">
        <v>380</v>
      </c>
      <c r="B231" s="1" t="s">
        <v>381</v>
      </c>
      <c r="C231" s="169">
        <v>40312145</v>
      </c>
      <c r="D231" s="169">
        <v>15000000</v>
      </c>
      <c r="E231" s="169">
        <v>0</v>
      </c>
      <c r="F231" s="169">
        <v>0</v>
      </c>
      <c r="G231" s="169">
        <f t="shared" si="115"/>
        <v>55312145</v>
      </c>
      <c r="H231" s="169">
        <v>15944057</v>
      </c>
      <c r="I231" s="169">
        <v>15944057</v>
      </c>
      <c r="J231" s="169">
        <f t="shared" si="113"/>
        <v>39368088</v>
      </c>
      <c r="K231" s="169">
        <v>15944057</v>
      </c>
      <c r="L231" s="169">
        <v>15944057</v>
      </c>
      <c r="M231" s="169">
        <f t="shared" si="119"/>
        <v>0</v>
      </c>
      <c r="N231" s="169">
        <v>15944057</v>
      </c>
      <c r="O231" s="169">
        <v>15944057</v>
      </c>
      <c r="P231" s="169">
        <f t="shared" si="120"/>
        <v>0</v>
      </c>
      <c r="Q231" s="169">
        <f t="shared" si="121"/>
        <v>39368088</v>
      </c>
      <c r="R231" s="169">
        <f t="shared" si="114"/>
        <v>15944057</v>
      </c>
      <c r="T231" s="290">
        <v>20202060706</v>
      </c>
      <c r="U231" s="328" t="s">
        <v>381</v>
      </c>
      <c r="V231" s="329">
        <v>40312145</v>
      </c>
      <c r="W231" s="329">
        <v>0</v>
      </c>
      <c r="X231" s="329">
        <v>15000000</v>
      </c>
      <c r="Y231" s="329">
        <v>0</v>
      </c>
      <c r="Z231" s="329">
        <f t="shared" si="116"/>
        <v>55312145</v>
      </c>
      <c r="AA231" s="331">
        <v>15944057</v>
      </c>
      <c r="AB231" s="331">
        <v>15944057</v>
      </c>
      <c r="AC231" s="329">
        <f>+Z231-AB231</f>
        <v>39368088</v>
      </c>
      <c r="AD231" s="331">
        <v>15944057</v>
      </c>
      <c r="AE231" s="331">
        <v>15944057</v>
      </c>
      <c r="AF231" s="329">
        <v>0</v>
      </c>
      <c r="AG231" s="331">
        <v>15944057</v>
      </c>
      <c r="AH231" s="331">
        <v>15944057</v>
      </c>
      <c r="AI231" s="331">
        <v>15944057</v>
      </c>
      <c r="AJ231" s="335">
        <f t="shared" si="117"/>
        <v>0</v>
      </c>
    </row>
    <row r="232" spans="1:36" s="4" customFormat="1" x14ac:dyDescent="0.25">
      <c r="A232" s="13" t="s">
        <v>382</v>
      </c>
      <c r="B232" s="1" t="s">
        <v>383</v>
      </c>
      <c r="C232" s="169">
        <v>59149653.774999999</v>
      </c>
      <c r="D232" s="169">
        <v>0</v>
      </c>
      <c r="E232" s="169">
        <v>0</v>
      </c>
      <c r="F232" s="169">
        <v>0</v>
      </c>
      <c r="G232" s="169">
        <f t="shared" si="115"/>
        <v>59149653.774999999</v>
      </c>
      <c r="H232" s="169">
        <v>0</v>
      </c>
      <c r="I232" s="169">
        <v>53784780</v>
      </c>
      <c r="J232" s="169">
        <f t="shared" si="113"/>
        <v>5364873.7749999985</v>
      </c>
      <c r="K232" s="169">
        <v>1305311</v>
      </c>
      <c r="L232" s="169">
        <v>7802436</v>
      </c>
      <c r="M232" s="169">
        <f t="shared" si="119"/>
        <v>45982344</v>
      </c>
      <c r="N232" s="169">
        <v>0</v>
      </c>
      <c r="O232" s="169">
        <v>53784780</v>
      </c>
      <c r="P232" s="169">
        <f t="shared" si="120"/>
        <v>0</v>
      </c>
      <c r="Q232" s="169">
        <f t="shared" si="121"/>
        <v>5364873.7749999985</v>
      </c>
      <c r="R232" s="169">
        <f t="shared" si="114"/>
        <v>7802436</v>
      </c>
      <c r="T232" s="290">
        <v>202020608</v>
      </c>
      <c r="U232" s="328" t="s">
        <v>383</v>
      </c>
      <c r="V232" s="329">
        <v>59149653.774999991</v>
      </c>
      <c r="W232" s="329">
        <v>0</v>
      </c>
      <c r="X232" s="329">
        <v>0</v>
      </c>
      <c r="Y232" s="329">
        <v>0</v>
      </c>
      <c r="Z232" s="329">
        <f t="shared" si="116"/>
        <v>59149653.774999991</v>
      </c>
      <c r="AA232" s="329">
        <v>0</v>
      </c>
      <c r="AB232" s="329">
        <v>53784780</v>
      </c>
      <c r="AC232" s="329">
        <v>5364873.7749999911</v>
      </c>
      <c r="AD232" s="329">
        <v>0</v>
      </c>
      <c r="AE232" s="329">
        <v>53784780</v>
      </c>
      <c r="AF232" s="329">
        <v>0</v>
      </c>
      <c r="AG232" s="329">
        <v>6497125</v>
      </c>
      <c r="AH232" s="329">
        <v>1305311</v>
      </c>
      <c r="AI232" s="329">
        <v>7802436</v>
      </c>
      <c r="AJ232" s="335">
        <f t="shared" si="117"/>
        <v>0</v>
      </c>
    </row>
    <row r="233" spans="1:36" x14ac:dyDescent="0.25">
      <c r="A233" s="14" t="s">
        <v>384</v>
      </c>
      <c r="B233" s="9" t="s">
        <v>385</v>
      </c>
      <c r="C233" s="10">
        <f>+C234+C235</f>
        <v>1023229504.74</v>
      </c>
      <c r="D233" s="10">
        <f t="shared" ref="D233:R233" si="132">+D234+D235</f>
        <v>0</v>
      </c>
      <c r="E233" s="10">
        <f t="shared" si="132"/>
        <v>0</v>
      </c>
      <c r="F233" s="10">
        <f t="shared" si="132"/>
        <v>122869991.26000001</v>
      </c>
      <c r="G233" s="10">
        <f t="shared" si="115"/>
        <v>1146099496</v>
      </c>
      <c r="H233" s="10">
        <f t="shared" si="132"/>
        <v>123606148</v>
      </c>
      <c r="I233" s="10">
        <f t="shared" si="132"/>
        <v>923222486</v>
      </c>
      <c r="J233" s="10">
        <f t="shared" si="113"/>
        <v>222877010</v>
      </c>
      <c r="K233" s="10">
        <f t="shared" si="132"/>
        <v>127717772</v>
      </c>
      <c r="L233" s="10">
        <f t="shared" si="132"/>
        <v>913788373</v>
      </c>
      <c r="M233" s="10">
        <f t="shared" si="119"/>
        <v>9434113</v>
      </c>
      <c r="N233" s="10">
        <f t="shared" si="132"/>
        <v>288623227</v>
      </c>
      <c r="O233" s="10">
        <f t="shared" si="132"/>
        <v>1145794740</v>
      </c>
      <c r="P233" s="10">
        <f t="shared" si="120"/>
        <v>222572254</v>
      </c>
      <c r="Q233" s="10">
        <f t="shared" si="121"/>
        <v>304756</v>
      </c>
      <c r="R233" s="10">
        <f t="shared" si="114"/>
        <v>913788373</v>
      </c>
      <c r="T233" s="290">
        <v>202020609</v>
      </c>
      <c r="U233" s="328" t="s">
        <v>385</v>
      </c>
      <c r="V233" s="329">
        <v>1023229504.74</v>
      </c>
      <c r="W233" s="329">
        <v>122869991.26000001</v>
      </c>
      <c r="X233" s="329">
        <v>0</v>
      </c>
      <c r="Y233" s="329">
        <v>0</v>
      </c>
      <c r="Z233" s="329">
        <f t="shared" si="116"/>
        <v>1146099496</v>
      </c>
      <c r="AA233" s="329">
        <v>288623227</v>
      </c>
      <c r="AB233" s="329">
        <v>1145794740</v>
      </c>
      <c r="AC233" s="329">
        <v>304756</v>
      </c>
      <c r="AD233" s="329">
        <v>123606148</v>
      </c>
      <c r="AE233" s="329">
        <v>923222486</v>
      </c>
      <c r="AF233" s="329">
        <v>222572254</v>
      </c>
      <c r="AG233" s="329">
        <v>786070601</v>
      </c>
      <c r="AH233" s="329">
        <v>127717772</v>
      </c>
      <c r="AI233" s="329">
        <v>913788373</v>
      </c>
      <c r="AJ233" s="335">
        <f t="shared" si="117"/>
        <v>0</v>
      </c>
    </row>
    <row r="234" spans="1:36" x14ac:dyDescent="0.25">
      <c r="A234" s="13" t="s">
        <v>386</v>
      </c>
      <c r="B234" s="1" t="s">
        <v>387</v>
      </c>
      <c r="C234" s="169">
        <v>836629504.74000001</v>
      </c>
      <c r="D234" s="169">
        <v>0</v>
      </c>
      <c r="E234" s="169">
        <v>0</v>
      </c>
      <c r="F234" s="169">
        <v>32123091.260000002</v>
      </c>
      <c r="G234" s="169">
        <f t="shared" si="115"/>
        <v>868752596</v>
      </c>
      <c r="H234" s="169">
        <v>75971876</v>
      </c>
      <c r="I234" s="169">
        <v>648010767</v>
      </c>
      <c r="J234" s="169">
        <f t="shared" si="113"/>
        <v>220741829</v>
      </c>
      <c r="K234" s="169">
        <v>75971876</v>
      </c>
      <c r="L234" s="169">
        <v>646392119</v>
      </c>
      <c r="M234" s="169">
        <f t="shared" si="119"/>
        <v>1618648</v>
      </c>
      <c r="N234" s="169">
        <v>241337705</v>
      </c>
      <c r="O234" s="169">
        <v>868745521</v>
      </c>
      <c r="P234" s="169">
        <f t="shared" si="120"/>
        <v>220734754</v>
      </c>
      <c r="Q234" s="169">
        <f t="shared" si="121"/>
        <v>7075</v>
      </c>
      <c r="R234" s="169">
        <f t="shared" si="114"/>
        <v>646392119</v>
      </c>
      <c r="T234" s="290">
        <v>20202060901</v>
      </c>
      <c r="U234" s="328" t="s">
        <v>387</v>
      </c>
      <c r="V234" s="329">
        <v>836629504.74000001</v>
      </c>
      <c r="W234" s="330">
        <v>32123091.260000002</v>
      </c>
      <c r="X234" s="329">
        <v>0</v>
      </c>
      <c r="Y234" s="329">
        <v>0</v>
      </c>
      <c r="Z234" s="329">
        <f t="shared" si="116"/>
        <v>868752596</v>
      </c>
      <c r="AA234" s="329">
        <v>241337705</v>
      </c>
      <c r="AB234" s="329">
        <v>868745521</v>
      </c>
      <c r="AC234" s="329">
        <v>7075</v>
      </c>
      <c r="AD234" s="329">
        <v>75971876</v>
      </c>
      <c r="AE234" s="329">
        <v>648010767</v>
      </c>
      <c r="AF234" s="329">
        <v>220734754</v>
      </c>
      <c r="AG234" s="329">
        <v>570420243</v>
      </c>
      <c r="AH234" s="329">
        <v>75971876</v>
      </c>
      <c r="AI234" s="329">
        <v>646392119</v>
      </c>
      <c r="AJ234" s="335">
        <f t="shared" si="117"/>
        <v>0</v>
      </c>
    </row>
    <row r="235" spans="1:36" s="273" customFormat="1" x14ac:dyDescent="0.25">
      <c r="A235" s="13" t="s">
        <v>388</v>
      </c>
      <c r="B235" s="1" t="s">
        <v>389</v>
      </c>
      <c r="C235" s="169">
        <v>186600000</v>
      </c>
      <c r="D235" s="169">
        <v>0</v>
      </c>
      <c r="E235" s="169">
        <v>0</v>
      </c>
      <c r="F235" s="169">
        <v>90746900</v>
      </c>
      <c r="G235" s="169">
        <f t="shared" si="115"/>
        <v>277346900</v>
      </c>
      <c r="H235" s="169">
        <v>47634272</v>
      </c>
      <c r="I235" s="169">
        <v>275211719</v>
      </c>
      <c r="J235" s="169">
        <f t="shared" si="113"/>
        <v>2135181</v>
      </c>
      <c r="K235" s="169">
        <v>51745896</v>
      </c>
      <c r="L235" s="169">
        <v>267396254</v>
      </c>
      <c r="M235" s="169">
        <f t="shared" si="119"/>
        <v>7815465</v>
      </c>
      <c r="N235" s="169">
        <v>47285522</v>
      </c>
      <c r="O235" s="169">
        <v>277049219</v>
      </c>
      <c r="P235" s="169">
        <f t="shared" si="120"/>
        <v>1837500</v>
      </c>
      <c r="Q235" s="169">
        <f t="shared" si="121"/>
        <v>297681</v>
      </c>
      <c r="R235" s="169">
        <f t="shared" si="114"/>
        <v>267396254</v>
      </c>
      <c r="S235" s="274"/>
      <c r="T235" s="290">
        <v>20202060902</v>
      </c>
      <c r="U235" s="328" t="s">
        <v>389</v>
      </c>
      <c r="V235" s="329">
        <v>186600000</v>
      </c>
      <c r="W235" s="330">
        <v>90746900</v>
      </c>
      <c r="X235" s="329">
        <v>0</v>
      </c>
      <c r="Y235" s="329">
        <v>0</v>
      </c>
      <c r="Z235" s="329">
        <f t="shared" si="116"/>
        <v>277346900</v>
      </c>
      <c r="AA235" s="329">
        <v>47285522</v>
      </c>
      <c r="AB235" s="329">
        <v>277049219</v>
      </c>
      <c r="AC235" s="329">
        <v>297681</v>
      </c>
      <c r="AD235" s="329">
        <v>47634272</v>
      </c>
      <c r="AE235" s="329">
        <v>275211719</v>
      </c>
      <c r="AF235" s="329">
        <v>1837500</v>
      </c>
      <c r="AG235" s="329">
        <v>215650358</v>
      </c>
      <c r="AH235" s="329">
        <v>51745896</v>
      </c>
      <c r="AI235" s="329">
        <v>267396254</v>
      </c>
      <c r="AJ235" s="335">
        <f t="shared" si="117"/>
        <v>0</v>
      </c>
    </row>
    <row r="236" spans="1:36" s="273" customFormat="1" x14ac:dyDescent="0.25">
      <c r="A236" s="11" t="s">
        <v>390</v>
      </c>
      <c r="B236" s="5" t="s">
        <v>391</v>
      </c>
      <c r="C236" s="6">
        <f>+C237+C254+C259</f>
        <v>3569675305.7749996</v>
      </c>
      <c r="D236" s="6">
        <f t="shared" ref="D236:R236" si="133">+D237+D254+D259</f>
        <v>0</v>
      </c>
      <c r="E236" s="6">
        <f t="shared" si="133"/>
        <v>354025000</v>
      </c>
      <c r="F236" s="6">
        <f t="shared" si="133"/>
        <v>167000000</v>
      </c>
      <c r="G236" s="6">
        <f t="shared" si="115"/>
        <v>3382650305.7749996</v>
      </c>
      <c r="H236" s="6">
        <f t="shared" si="133"/>
        <v>1184358745.9150002</v>
      </c>
      <c r="I236" s="6">
        <f t="shared" si="133"/>
        <v>2770962740.105</v>
      </c>
      <c r="J236" s="6">
        <f t="shared" si="113"/>
        <v>611687565.6699996</v>
      </c>
      <c r="K236" s="6">
        <f t="shared" si="133"/>
        <v>1375347766.085</v>
      </c>
      <c r="L236" s="6">
        <f t="shared" si="133"/>
        <v>1982388665.8150001</v>
      </c>
      <c r="M236" s="6">
        <f t="shared" si="119"/>
        <v>788574074.28999996</v>
      </c>
      <c r="N236" s="6">
        <f t="shared" si="133"/>
        <v>1609575.0600000024</v>
      </c>
      <c r="O236" s="6">
        <f t="shared" si="133"/>
        <v>3062959288.8369999</v>
      </c>
      <c r="P236" s="6">
        <f t="shared" si="120"/>
        <v>291996548.73199987</v>
      </c>
      <c r="Q236" s="6">
        <f t="shared" si="121"/>
        <v>319691016.93799973</v>
      </c>
      <c r="R236" s="6">
        <f t="shared" si="114"/>
        <v>1982388665.8150001</v>
      </c>
      <c r="S236" s="274"/>
      <c r="T236" s="290">
        <v>2020207</v>
      </c>
      <c r="U236" s="328" t="s">
        <v>391</v>
      </c>
      <c r="V236" s="329">
        <v>3569675305.7749996</v>
      </c>
      <c r="W236" s="329">
        <v>167000000</v>
      </c>
      <c r="X236" s="329">
        <v>0</v>
      </c>
      <c r="Y236" s="329">
        <v>354025000</v>
      </c>
      <c r="Z236" s="329">
        <f t="shared" si="116"/>
        <v>3382650305.7749996</v>
      </c>
      <c r="AA236" s="329">
        <v>1609575.0599999428</v>
      </c>
      <c r="AB236" s="329">
        <v>3062959288.8369999</v>
      </c>
      <c r="AC236" s="329">
        <v>319691016.93799973</v>
      </c>
      <c r="AD236" s="329">
        <v>1184358745.9150004</v>
      </c>
      <c r="AE236" s="329">
        <v>2770962740.105001</v>
      </c>
      <c r="AF236" s="329">
        <v>291996548.73199892</v>
      </c>
      <c r="AG236" s="329">
        <v>607040899.7299999</v>
      </c>
      <c r="AH236" s="329">
        <v>1375347766.0850005</v>
      </c>
      <c r="AI236" s="329">
        <v>1982388665.8150003</v>
      </c>
      <c r="AJ236" s="335">
        <f t="shared" si="117"/>
        <v>0</v>
      </c>
    </row>
    <row r="237" spans="1:36" s="4" customFormat="1" x14ac:dyDescent="0.25">
      <c r="A237" s="14" t="s">
        <v>392</v>
      </c>
      <c r="B237" s="9" t="s">
        <v>393</v>
      </c>
      <c r="C237" s="10">
        <f>+C238+C241+C253</f>
        <v>1654658334.905</v>
      </c>
      <c r="D237" s="10">
        <f t="shared" ref="D237:R237" si="134">+D238+D241+D253</f>
        <v>0</v>
      </c>
      <c r="E237" s="10">
        <f t="shared" si="134"/>
        <v>0</v>
      </c>
      <c r="F237" s="10">
        <f t="shared" si="134"/>
        <v>165000000</v>
      </c>
      <c r="G237" s="10">
        <f t="shared" si="115"/>
        <v>1819658334.905</v>
      </c>
      <c r="H237" s="10">
        <f t="shared" si="134"/>
        <v>1159647621.9150002</v>
      </c>
      <c r="I237" s="10">
        <f t="shared" si="134"/>
        <v>1448923435.105</v>
      </c>
      <c r="J237" s="10">
        <f t="shared" si="113"/>
        <v>370734899.79999995</v>
      </c>
      <c r="K237" s="10">
        <f t="shared" si="134"/>
        <v>1195629432.085</v>
      </c>
      <c r="L237" s="10">
        <f t="shared" si="134"/>
        <v>1417648370.8150001</v>
      </c>
      <c r="M237" s="10">
        <f t="shared" si="119"/>
        <v>31275064.289999962</v>
      </c>
      <c r="N237" s="10">
        <f t="shared" si="134"/>
        <v>898451.06000000238</v>
      </c>
      <c r="O237" s="10">
        <f t="shared" si="134"/>
        <v>1560023387.835</v>
      </c>
      <c r="P237" s="10">
        <f t="shared" si="120"/>
        <v>111099952.73000002</v>
      </c>
      <c r="Q237" s="10">
        <f t="shared" si="121"/>
        <v>259634947.06999993</v>
      </c>
      <c r="R237" s="10">
        <f t="shared" si="114"/>
        <v>1417648370.8150001</v>
      </c>
      <c r="T237" s="290">
        <v>202020701</v>
      </c>
      <c r="U237" s="328" t="s">
        <v>393</v>
      </c>
      <c r="V237" s="329">
        <v>1654658334.905</v>
      </c>
      <c r="W237" s="329">
        <v>165000000</v>
      </c>
      <c r="X237" s="329">
        <v>0</v>
      </c>
      <c r="Y237" s="329">
        <v>0</v>
      </c>
      <c r="Z237" s="329">
        <f t="shared" si="116"/>
        <v>1819658334.905</v>
      </c>
      <c r="AA237" s="329">
        <v>898451.0600001812</v>
      </c>
      <c r="AB237" s="329">
        <v>1560023387.8350003</v>
      </c>
      <c r="AC237" s="329">
        <v>259634947.06999969</v>
      </c>
      <c r="AD237" s="329">
        <v>1159647621.9150002</v>
      </c>
      <c r="AE237" s="329">
        <v>1448923435.105</v>
      </c>
      <c r="AF237" s="329">
        <v>111099952.73000026</v>
      </c>
      <c r="AG237" s="329">
        <v>222018938.73000002</v>
      </c>
      <c r="AH237" s="329">
        <v>1195629432.0850003</v>
      </c>
      <c r="AI237" s="329">
        <v>1417648370.8150003</v>
      </c>
      <c r="AJ237" s="335">
        <f t="shared" si="117"/>
        <v>0</v>
      </c>
    </row>
    <row r="238" spans="1:36" x14ac:dyDescent="0.25">
      <c r="A238" s="14" t="s">
        <v>394</v>
      </c>
      <c r="B238" s="9" t="s">
        <v>395</v>
      </c>
      <c r="C238" s="10">
        <f>+C239+C240</f>
        <v>179069883.30000001</v>
      </c>
      <c r="D238" s="10">
        <f t="shared" ref="D238:R238" si="135">+D239+D240</f>
        <v>0</v>
      </c>
      <c r="E238" s="10">
        <f t="shared" si="135"/>
        <v>0</v>
      </c>
      <c r="F238" s="10">
        <f t="shared" si="135"/>
        <v>0</v>
      </c>
      <c r="G238" s="10">
        <f t="shared" si="115"/>
        <v>179069883.30000001</v>
      </c>
      <c r="H238" s="10">
        <f t="shared" si="135"/>
        <v>6578301.9100000039</v>
      </c>
      <c r="I238" s="10">
        <f t="shared" si="135"/>
        <v>64389646.100000001</v>
      </c>
      <c r="J238" s="10">
        <f t="shared" si="113"/>
        <v>114680237.20000002</v>
      </c>
      <c r="K238" s="10">
        <f t="shared" si="135"/>
        <v>5695850.8500000015</v>
      </c>
      <c r="L238" s="10">
        <f t="shared" si="135"/>
        <v>62812104.889999993</v>
      </c>
      <c r="M238" s="10">
        <f t="shared" si="119"/>
        <v>1577541.2100000083</v>
      </c>
      <c r="N238" s="10">
        <f t="shared" si="135"/>
        <v>898451.06000000238</v>
      </c>
      <c r="O238" s="10">
        <f t="shared" si="135"/>
        <v>167873539.82999998</v>
      </c>
      <c r="P238" s="10">
        <f t="shared" si="120"/>
        <v>103483893.72999999</v>
      </c>
      <c r="Q238" s="10">
        <f t="shared" si="121"/>
        <v>11196343.470000029</v>
      </c>
      <c r="R238" s="10">
        <f t="shared" si="114"/>
        <v>62812104.889999993</v>
      </c>
      <c r="T238" s="290">
        <v>20202070101</v>
      </c>
      <c r="U238" s="328" t="s">
        <v>395</v>
      </c>
      <c r="V238" s="329">
        <v>179069883.30000001</v>
      </c>
      <c r="W238" s="329">
        <v>0</v>
      </c>
      <c r="X238" s="329">
        <v>0</v>
      </c>
      <c r="Y238" s="329">
        <v>0</v>
      </c>
      <c r="Z238" s="329">
        <f t="shared" si="116"/>
        <v>179069883.30000001</v>
      </c>
      <c r="AA238" s="329">
        <v>898451.06000000238</v>
      </c>
      <c r="AB238" s="329">
        <v>167873539.82999998</v>
      </c>
      <c r="AC238" s="329">
        <v>11196343.470000029</v>
      </c>
      <c r="AD238" s="329">
        <v>6578301.9100000039</v>
      </c>
      <c r="AE238" s="329">
        <v>64389646.100000001</v>
      </c>
      <c r="AF238" s="329">
        <v>103483893.72999999</v>
      </c>
      <c r="AG238" s="329">
        <v>57116254.039999992</v>
      </c>
      <c r="AH238" s="329">
        <v>5695850.8500000015</v>
      </c>
      <c r="AI238" s="329">
        <v>62812104.889999993</v>
      </c>
      <c r="AJ238" s="335">
        <f t="shared" si="117"/>
        <v>0</v>
      </c>
    </row>
    <row r="239" spans="1:36" x14ac:dyDescent="0.25">
      <c r="A239" s="13" t="s">
        <v>396</v>
      </c>
      <c r="B239" s="1" t="s">
        <v>395</v>
      </c>
      <c r="C239" s="169">
        <v>177869883.30000001</v>
      </c>
      <c r="D239" s="169">
        <v>0</v>
      </c>
      <c r="E239" s="169">
        <v>0</v>
      </c>
      <c r="F239" s="169">
        <v>0</v>
      </c>
      <c r="G239" s="169">
        <f t="shared" si="115"/>
        <v>177869883.30000001</v>
      </c>
      <c r="H239" s="169">
        <v>6578301.9100000039</v>
      </c>
      <c r="I239" s="169">
        <v>64089646.100000001</v>
      </c>
      <c r="J239" s="169">
        <f t="shared" si="113"/>
        <v>113780237.20000002</v>
      </c>
      <c r="K239" s="169">
        <v>5695850.8500000015</v>
      </c>
      <c r="L239" s="169">
        <v>62512104.889999993</v>
      </c>
      <c r="M239" s="169">
        <f t="shared" si="119"/>
        <v>1577541.2100000083</v>
      </c>
      <c r="N239" s="169">
        <v>898451.06000000238</v>
      </c>
      <c r="O239" s="169">
        <v>167573539.82999998</v>
      </c>
      <c r="P239" s="169">
        <f t="shared" si="120"/>
        <v>103483893.72999999</v>
      </c>
      <c r="Q239" s="169">
        <f t="shared" si="121"/>
        <v>10296343.470000029</v>
      </c>
      <c r="R239" s="169">
        <f t="shared" si="114"/>
        <v>62512104.889999993</v>
      </c>
      <c r="T239" s="290">
        <v>202020701011</v>
      </c>
      <c r="U239" s="328" t="s">
        <v>395</v>
      </c>
      <c r="V239" s="329">
        <v>177869883.30000001</v>
      </c>
      <c r="W239" s="329">
        <v>0</v>
      </c>
      <c r="X239" s="329">
        <v>0</v>
      </c>
      <c r="Y239" s="329">
        <v>0</v>
      </c>
      <c r="Z239" s="329">
        <f t="shared" si="116"/>
        <v>177869883.30000001</v>
      </c>
      <c r="AA239" s="329">
        <v>898451.06000000238</v>
      </c>
      <c r="AB239" s="329">
        <v>167573539.82999998</v>
      </c>
      <c r="AC239" s="329">
        <v>10296343.470000029</v>
      </c>
      <c r="AD239" s="329">
        <v>6578301.9100000039</v>
      </c>
      <c r="AE239" s="329">
        <v>64089646.100000001</v>
      </c>
      <c r="AF239" s="329">
        <v>103483893.72999999</v>
      </c>
      <c r="AG239" s="329">
        <v>56816254.039999992</v>
      </c>
      <c r="AH239" s="329">
        <v>5695850.8500000015</v>
      </c>
      <c r="AI239" s="329">
        <v>62512104.889999993</v>
      </c>
      <c r="AJ239" s="335">
        <f t="shared" si="117"/>
        <v>0</v>
      </c>
    </row>
    <row r="240" spans="1:36" x14ac:dyDescent="0.25">
      <c r="A240" s="13" t="s">
        <v>397</v>
      </c>
      <c r="B240" s="1" t="s">
        <v>398</v>
      </c>
      <c r="C240" s="169">
        <v>1200000</v>
      </c>
      <c r="D240" s="169">
        <v>0</v>
      </c>
      <c r="E240" s="169">
        <v>0</v>
      </c>
      <c r="F240" s="169">
        <v>0</v>
      </c>
      <c r="G240" s="169">
        <f t="shared" si="115"/>
        <v>1200000</v>
      </c>
      <c r="H240" s="169">
        <v>0</v>
      </c>
      <c r="I240" s="169">
        <v>300000</v>
      </c>
      <c r="J240" s="169">
        <f t="shared" si="113"/>
        <v>900000</v>
      </c>
      <c r="K240" s="169">
        <v>0</v>
      </c>
      <c r="L240" s="169">
        <v>300000</v>
      </c>
      <c r="M240" s="169">
        <f t="shared" si="119"/>
        <v>0</v>
      </c>
      <c r="N240" s="169">
        <v>0</v>
      </c>
      <c r="O240" s="169">
        <v>300000</v>
      </c>
      <c r="P240" s="169">
        <f t="shared" si="120"/>
        <v>0</v>
      </c>
      <c r="Q240" s="169">
        <f t="shared" si="121"/>
        <v>900000</v>
      </c>
      <c r="R240" s="169">
        <f t="shared" si="114"/>
        <v>300000</v>
      </c>
      <c r="T240" s="290">
        <v>202020701019</v>
      </c>
      <c r="U240" s="328" t="s">
        <v>398</v>
      </c>
      <c r="V240" s="329">
        <v>1200000</v>
      </c>
      <c r="W240" s="329">
        <v>0</v>
      </c>
      <c r="X240" s="329">
        <v>0</v>
      </c>
      <c r="Y240" s="329">
        <v>0</v>
      </c>
      <c r="Z240" s="329">
        <f t="shared" si="116"/>
        <v>1200000</v>
      </c>
      <c r="AA240" s="329">
        <v>0</v>
      </c>
      <c r="AB240" s="329">
        <v>300000</v>
      </c>
      <c r="AC240" s="329">
        <v>900000</v>
      </c>
      <c r="AD240" s="329">
        <v>0</v>
      </c>
      <c r="AE240" s="329">
        <v>300000</v>
      </c>
      <c r="AF240" s="329">
        <v>0</v>
      </c>
      <c r="AG240" s="329">
        <v>300000</v>
      </c>
      <c r="AH240" s="329">
        <v>0</v>
      </c>
      <c r="AI240" s="329">
        <v>300000</v>
      </c>
      <c r="AJ240" s="335">
        <f t="shared" si="117"/>
        <v>0</v>
      </c>
    </row>
    <row r="241" spans="1:36" x14ac:dyDescent="0.25">
      <c r="A241" s="14" t="s">
        <v>399</v>
      </c>
      <c r="B241" s="9" t="s">
        <v>400</v>
      </c>
      <c r="C241" s="10">
        <f>+C242+C243</f>
        <v>1447080451.605</v>
      </c>
      <c r="D241" s="10">
        <f t="shared" ref="D241:R241" si="136">+D242+D243</f>
        <v>0</v>
      </c>
      <c r="E241" s="10">
        <f t="shared" si="136"/>
        <v>0</v>
      </c>
      <c r="F241" s="10">
        <f t="shared" si="136"/>
        <v>165000000</v>
      </c>
      <c r="G241" s="10">
        <f t="shared" si="115"/>
        <v>1612080451.605</v>
      </c>
      <c r="H241" s="10">
        <f t="shared" si="136"/>
        <v>1153069320.0050001</v>
      </c>
      <c r="I241" s="10">
        <f t="shared" si="136"/>
        <v>1384533789.0050001</v>
      </c>
      <c r="J241" s="10">
        <f t="shared" si="113"/>
        <v>227546662.5999999</v>
      </c>
      <c r="K241" s="10">
        <f t="shared" si="136"/>
        <v>1189933581.2350001</v>
      </c>
      <c r="L241" s="10">
        <f t="shared" si="136"/>
        <v>1354836265.925</v>
      </c>
      <c r="M241" s="10">
        <f t="shared" si="119"/>
        <v>29697523.080000162</v>
      </c>
      <c r="N241" s="10">
        <f t="shared" si="136"/>
        <v>0</v>
      </c>
      <c r="O241" s="10">
        <f t="shared" si="136"/>
        <v>1392149848.0050001</v>
      </c>
      <c r="P241" s="10">
        <f t="shared" si="120"/>
        <v>7616059</v>
      </c>
      <c r="Q241" s="10">
        <f t="shared" si="121"/>
        <v>219930603.5999999</v>
      </c>
      <c r="R241" s="10">
        <f t="shared" si="114"/>
        <v>1354836265.925</v>
      </c>
      <c r="T241" s="290">
        <v>20202070103</v>
      </c>
      <c r="U241" s="328" t="s">
        <v>400</v>
      </c>
      <c r="V241" s="329">
        <v>1447080451.605</v>
      </c>
      <c r="W241" s="329">
        <v>165000000</v>
      </c>
      <c r="X241" s="329">
        <v>0</v>
      </c>
      <c r="Y241" s="329">
        <v>0</v>
      </c>
      <c r="Z241" s="329">
        <f t="shared" si="116"/>
        <v>1612080451.605</v>
      </c>
      <c r="AA241" s="329">
        <v>0</v>
      </c>
      <c r="AB241" s="329">
        <v>1392149848.0050001</v>
      </c>
      <c r="AC241" s="329">
        <v>219930603.5999999</v>
      </c>
      <c r="AD241" s="329">
        <v>1153069320.0050001</v>
      </c>
      <c r="AE241" s="329">
        <v>1384533789.0050001</v>
      </c>
      <c r="AF241" s="329">
        <v>7616059</v>
      </c>
      <c r="AG241" s="329">
        <v>164902684.69</v>
      </c>
      <c r="AH241" s="329">
        <v>1189933581.2350001</v>
      </c>
      <c r="AI241" s="329">
        <v>1354836265.9250002</v>
      </c>
      <c r="AJ241" s="335">
        <f t="shared" si="117"/>
        <v>0</v>
      </c>
    </row>
    <row r="242" spans="1:36" x14ac:dyDescent="0.25">
      <c r="A242" s="13" t="s">
        <v>401</v>
      </c>
      <c r="B242" s="1" t="s">
        <v>402</v>
      </c>
      <c r="C242" s="169">
        <v>400000000</v>
      </c>
      <c r="D242" s="169">
        <v>0</v>
      </c>
      <c r="E242" s="169">
        <v>0</v>
      </c>
      <c r="F242" s="169">
        <v>0</v>
      </c>
      <c r="G242" s="169">
        <f t="shared" si="115"/>
        <v>400000000</v>
      </c>
      <c r="H242" s="169">
        <v>339822323</v>
      </c>
      <c r="I242" s="169">
        <v>400000000</v>
      </c>
      <c r="J242" s="169">
        <f t="shared" si="113"/>
        <v>0</v>
      </c>
      <c r="K242" s="169">
        <v>366946400</v>
      </c>
      <c r="L242" s="169">
        <v>376686900</v>
      </c>
      <c r="M242" s="169">
        <f t="shared" si="119"/>
        <v>23313100</v>
      </c>
      <c r="N242" s="169">
        <v>0</v>
      </c>
      <c r="O242" s="169">
        <v>400000000</v>
      </c>
      <c r="P242" s="169">
        <f t="shared" si="120"/>
        <v>0</v>
      </c>
      <c r="Q242" s="169">
        <f t="shared" si="121"/>
        <v>0</v>
      </c>
      <c r="R242" s="169">
        <f t="shared" si="114"/>
        <v>376686900</v>
      </c>
      <c r="T242" s="290">
        <v>202020701031</v>
      </c>
      <c r="U242" s="328" t="s">
        <v>402</v>
      </c>
      <c r="V242" s="329">
        <v>400000000</v>
      </c>
      <c r="W242" s="329">
        <v>0</v>
      </c>
      <c r="X242" s="329">
        <v>0</v>
      </c>
      <c r="Y242" s="329">
        <v>0</v>
      </c>
      <c r="Z242" s="329">
        <f t="shared" si="116"/>
        <v>400000000</v>
      </c>
      <c r="AA242" s="329">
        <v>0</v>
      </c>
      <c r="AB242" s="329">
        <v>400000000</v>
      </c>
      <c r="AC242" s="329">
        <v>0</v>
      </c>
      <c r="AD242" s="329">
        <v>339822323</v>
      </c>
      <c r="AE242" s="329">
        <v>400000000</v>
      </c>
      <c r="AF242" s="329">
        <v>0</v>
      </c>
      <c r="AG242" s="329">
        <v>9740500</v>
      </c>
      <c r="AH242" s="329">
        <v>366946400</v>
      </c>
      <c r="AI242" s="329">
        <v>376686900</v>
      </c>
      <c r="AJ242" s="335">
        <f t="shared" si="117"/>
        <v>0</v>
      </c>
    </row>
    <row r="243" spans="1:36" x14ac:dyDescent="0.25">
      <c r="A243" s="14" t="s">
        <v>403</v>
      </c>
      <c r="B243" s="9" t="s">
        <v>404</v>
      </c>
      <c r="C243" s="10">
        <f>+C244+C245+C246+C247+C248+C249+C250+C251+C252</f>
        <v>1047080451.605</v>
      </c>
      <c r="D243" s="10">
        <f t="shared" ref="D243:R243" si="137">+D244+D245+D246+D247+D248+D249+D250+D251+D252</f>
        <v>0</v>
      </c>
      <c r="E243" s="10">
        <f t="shared" si="137"/>
        <v>0</v>
      </c>
      <c r="F243" s="10">
        <f t="shared" si="137"/>
        <v>165000000</v>
      </c>
      <c r="G243" s="10">
        <f t="shared" si="115"/>
        <v>1212080451.605</v>
      </c>
      <c r="H243" s="10">
        <f t="shared" si="137"/>
        <v>813246997.005</v>
      </c>
      <c r="I243" s="10">
        <f t="shared" si="137"/>
        <v>984533789.005</v>
      </c>
      <c r="J243" s="10">
        <f t="shared" si="113"/>
        <v>227546662.60000002</v>
      </c>
      <c r="K243" s="10">
        <f t="shared" si="137"/>
        <v>822987181.23500001</v>
      </c>
      <c r="L243" s="10">
        <f t="shared" si="137"/>
        <v>978149365.92499995</v>
      </c>
      <c r="M243" s="10">
        <f t="shared" si="119"/>
        <v>6384423.0800000429</v>
      </c>
      <c r="N243" s="10">
        <f t="shared" si="137"/>
        <v>0</v>
      </c>
      <c r="O243" s="10">
        <f t="shared" si="137"/>
        <v>992149848.005</v>
      </c>
      <c r="P243" s="10">
        <f t="shared" si="120"/>
        <v>7616059</v>
      </c>
      <c r="Q243" s="10">
        <f t="shared" si="121"/>
        <v>219930603.60000002</v>
      </c>
      <c r="R243" s="10">
        <f t="shared" si="114"/>
        <v>978149365.92499995</v>
      </c>
      <c r="T243" s="290">
        <v>202020701035</v>
      </c>
      <c r="U243" s="328" t="s">
        <v>404</v>
      </c>
      <c r="V243" s="329">
        <v>1047080451.605</v>
      </c>
      <c r="W243" s="329">
        <v>165000000</v>
      </c>
      <c r="X243" s="329">
        <v>0</v>
      </c>
      <c r="Y243" s="329">
        <v>0</v>
      </c>
      <c r="Z243" s="329">
        <f t="shared" si="116"/>
        <v>1212080451.605</v>
      </c>
      <c r="AA243" s="329">
        <v>0</v>
      </c>
      <c r="AB243" s="329">
        <v>992149848.005</v>
      </c>
      <c r="AC243" s="329">
        <v>219930603.60000002</v>
      </c>
      <c r="AD243" s="329">
        <v>813246997.005</v>
      </c>
      <c r="AE243" s="329">
        <v>984533789.005</v>
      </c>
      <c r="AF243" s="329">
        <v>7616059</v>
      </c>
      <c r="AG243" s="329">
        <v>155162184.69</v>
      </c>
      <c r="AH243" s="329">
        <v>822987181.23500013</v>
      </c>
      <c r="AI243" s="329">
        <v>978149365.92500007</v>
      </c>
      <c r="AJ243" s="335">
        <f t="shared" si="117"/>
        <v>0</v>
      </c>
    </row>
    <row r="244" spans="1:36" s="4" customFormat="1" x14ac:dyDescent="0.25">
      <c r="A244" s="13" t="s">
        <v>405</v>
      </c>
      <c r="B244" s="1" t="s">
        <v>406</v>
      </c>
      <c r="C244" s="169">
        <v>250000000</v>
      </c>
      <c r="D244" s="169">
        <v>0</v>
      </c>
      <c r="E244" s="169">
        <v>0</v>
      </c>
      <c r="F244" s="169">
        <v>0</v>
      </c>
      <c r="G244" s="169">
        <f t="shared" si="115"/>
        <v>250000000</v>
      </c>
      <c r="H244" s="169">
        <v>250000000</v>
      </c>
      <c r="I244" s="169">
        <v>250000000</v>
      </c>
      <c r="J244" s="169">
        <f t="shared" si="113"/>
        <v>0</v>
      </c>
      <c r="K244" s="169">
        <v>250000000</v>
      </c>
      <c r="L244" s="169">
        <v>250000000</v>
      </c>
      <c r="M244" s="169">
        <f t="shared" si="119"/>
        <v>0</v>
      </c>
      <c r="N244" s="169">
        <v>0</v>
      </c>
      <c r="O244" s="169">
        <v>250000000</v>
      </c>
      <c r="P244" s="169">
        <f t="shared" si="120"/>
        <v>0</v>
      </c>
      <c r="Q244" s="169">
        <f t="shared" si="121"/>
        <v>0</v>
      </c>
      <c r="R244" s="169">
        <f t="shared" si="114"/>
        <v>250000000</v>
      </c>
      <c r="T244" s="290">
        <v>20202070103501</v>
      </c>
      <c r="U244" s="328" t="s">
        <v>406</v>
      </c>
      <c r="V244" s="329">
        <v>250000000</v>
      </c>
      <c r="W244" s="329">
        <v>0</v>
      </c>
      <c r="X244" s="329">
        <v>0</v>
      </c>
      <c r="Y244" s="329">
        <v>0</v>
      </c>
      <c r="Z244" s="329">
        <f t="shared" si="116"/>
        <v>250000000</v>
      </c>
      <c r="AA244" s="329">
        <v>0</v>
      </c>
      <c r="AB244" s="329">
        <v>250000000</v>
      </c>
      <c r="AC244" s="329">
        <v>0</v>
      </c>
      <c r="AD244" s="329">
        <v>250000000</v>
      </c>
      <c r="AE244" s="329">
        <v>250000000</v>
      </c>
      <c r="AF244" s="329">
        <v>0</v>
      </c>
      <c r="AG244" s="329">
        <v>0</v>
      </c>
      <c r="AH244" s="329">
        <v>250000000</v>
      </c>
      <c r="AI244" s="329">
        <v>250000000</v>
      </c>
      <c r="AJ244" s="335">
        <f t="shared" si="117"/>
        <v>0</v>
      </c>
    </row>
    <row r="245" spans="1:36" s="4" customFormat="1" x14ac:dyDescent="0.25">
      <c r="A245" s="13" t="s">
        <v>407</v>
      </c>
      <c r="B245" s="1" t="s">
        <v>408</v>
      </c>
      <c r="C245" s="169">
        <v>8000000</v>
      </c>
      <c r="D245" s="169">
        <v>0</v>
      </c>
      <c r="E245" s="169">
        <v>0</v>
      </c>
      <c r="F245" s="169">
        <v>0</v>
      </c>
      <c r="G245" s="169">
        <f t="shared" si="115"/>
        <v>8000000</v>
      </c>
      <c r="H245" s="169">
        <v>8000000</v>
      </c>
      <c r="I245" s="169">
        <v>8000000</v>
      </c>
      <c r="J245" s="169">
        <f t="shared" si="113"/>
        <v>0</v>
      </c>
      <c r="K245" s="169">
        <v>8000000</v>
      </c>
      <c r="L245" s="169">
        <v>8000000</v>
      </c>
      <c r="M245" s="169">
        <f t="shared" si="119"/>
        <v>0</v>
      </c>
      <c r="N245" s="169">
        <v>0</v>
      </c>
      <c r="O245" s="169">
        <v>8000000</v>
      </c>
      <c r="P245" s="169">
        <f t="shared" si="120"/>
        <v>0</v>
      </c>
      <c r="Q245" s="169">
        <f t="shared" si="121"/>
        <v>0</v>
      </c>
      <c r="R245" s="169">
        <f t="shared" si="114"/>
        <v>8000000</v>
      </c>
      <c r="T245" s="290">
        <v>20202070103502</v>
      </c>
      <c r="U245" s="328" t="s">
        <v>408</v>
      </c>
      <c r="V245" s="329">
        <v>8000000</v>
      </c>
      <c r="W245" s="329">
        <v>0</v>
      </c>
      <c r="X245" s="329">
        <v>0</v>
      </c>
      <c r="Y245" s="329">
        <v>0</v>
      </c>
      <c r="Z245" s="329">
        <f t="shared" si="116"/>
        <v>8000000</v>
      </c>
      <c r="AA245" s="329">
        <v>0</v>
      </c>
      <c r="AB245" s="329">
        <v>8000000</v>
      </c>
      <c r="AC245" s="329">
        <v>0</v>
      </c>
      <c r="AD245" s="329">
        <v>8000000</v>
      </c>
      <c r="AE245" s="329">
        <v>8000000</v>
      </c>
      <c r="AF245" s="329">
        <v>0</v>
      </c>
      <c r="AG245" s="329">
        <v>0</v>
      </c>
      <c r="AH245" s="329">
        <v>8000000</v>
      </c>
      <c r="AI245" s="329">
        <v>8000000</v>
      </c>
      <c r="AJ245" s="335">
        <f t="shared" si="117"/>
        <v>0</v>
      </c>
    </row>
    <row r="246" spans="1:36" s="4" customFormat="1" x14ac:dyDescent="0.25">
      <c r="A246" s="13" t="s">
        <v>409</v>
      </c>
      <c r="B246" s="1" t="s">
        <v>410</v>
      </c>
      <c r="C246" s="169">
        <v>300000000</v>
      </c>
      <c r="D246" s="169">
        <v>0</v>
      </c>
      <c r="E246" s="169">
        <v>0</v>
      </c>
      <c r="F246" s="169">
        <v>0</v>
      </c>
      <c r="G246" s="169">
        <f t="shared" si="115"/>
        <v>300000000</v>
      </c>
      <c r="H246" s="169">
        <v>134922497</v>
      </c>
      <c r="I246" s="169">
        <v>300000000</v>
      </c>
      <c r="J246" s="169">
        <f t="shared" si="113"/>
        <v>0</v>
      </c>
      <c r="K246" s="169">
        <v>144662996.99999997</v>
      </c>
      <c r="L246" s="169">
        <v>298343092.66999996</v>
      </c>
      <c r="M246" s="169">
        <f t="shared" si="119"/>
        <v>1656907.3300000429</v>
      </c>
      <c r="N246" s="169">
        <v>0</v>
      </c>
      <c r="O246" s="169">
        <v>300000000</v>
      </c>
      <c r="P246" s="169">
        <f t="shared" si="120"/>
        <v>0</v>
      </c>
      <c r="Q246" s="169">
        <f t="shared" si="121"/>
        <v>0</v>
      </c>
      <c r="R246" s="169">
        <f t="shared" si="114"/>
        <v>298343092.66999996</v>
      </c>
      <c r="T246" s="290">
        <v>20202070103504</v>
      </c>
      <c r="U246" s="328" t="s">
        <v>410</v>
      </c>
      <c r="V246" s="329">
        <v>300000000</v>
      </c>
      <c r="W246" s="329">
        <v>0</v>
      </c>
      <c r="X246" s="329">
        <v>0</v>
      </c>
      <c r="Y246" s="329">
        <v>0</v>
      </c>
      <c r="Z246" s="329">
        <f t="shared" si="116"/>
        <v>300000000</v>
      </c>
      <c r="AA246" s="329">
        <v>0</v>
      </c>
      <c r="AB246" s="329">
        <v>300000000</v>
      </c>
      <c r="AC246" s="329">
        <v>0</v>
      </c>
      <c r="AD246" s="329">
        <v>134922497</v>
      </c>
      <c r="AE246" s="329">
        <v>300000000</v>
      </c>
      <c r="AF246" s="329">
        <v>0</v>
      </c>
      <c r="AG246" s="329">
        <v>153680095.66999999</v>
      </c>
      <c r="AH246" s="329">
        <v>144662996.99999997</v>
      </c>
      <c r="AI246" s="329">
        <v>298343092.66999996</v>
      </c>
      <c r="AJ246" s="335">
        <f t="shared" si="117"/>
        <v>0</v>
      </c>
    </row>
    <row r="247" spans="1:36" s="4" customFormat="1" x14ac:dyDescent="0.25">
      <c r="A247" s="13" t="s">
        <v>411</v>
      </c>
      <c r="B247" s="1" t="s">
        <v>412</v>
      </c>
      <c r="C247" s="169">
        <v>252680451.60499999</v>
      </c>
      <c r="D247" s="169">
        <v>0</v>
      </c>
      <c r="E247" s="169">
        <v>0</v>
      </c>
      <c r="F247" s="169">
        <v>0</v>
      </c>
      <c r="G247" s="169">
        <f t="shared" si="115"/>
        <v>252680451.60499999</v>
      </c>
      <c r="H247" s="169">
        <v>252680451.60499999</v>
      </c>
      <c r="I247" s="169">
        <v>252680451.60499999</v>
      </c>
      <c r="J247" s="169">
        <f t="shared" si="113"/>
        <v>0</v>
      </c>
      <c r="K247" s="169">
        <v>252680451.60499999</v>
      </c>
      <c r="L247" s="169">
        <v>252680451.60499999</v>
      </c>
      <c r="M247" s="169">
        <f t="shared" si="119"/>
        <v>0</v>
      </c>
      <c r="N247" s="169">
        <v>0</v>
      </c>
      <c r="O247" s="169">
        <v>252680451.60499999</v>
      </c>
      <c r="P247" s="169">
        <f t="shared" si="120"/>
        <v>0</v>
      </c>
      <c r="Q247" s="169">
        <f t="shared" si="121"/>
        <v>0</v>
      </c>
      <c r="R247" s="169">
        <f t="shared" si="114"/>
        <v>252680451.60499999</v>
      </c>
      <c r="T247" s="290">
        <v>20202070103505</v>
      </c>
      <c r="U247" s="328" t="s">
        <v>412</v>
      </c>
      <c r="V247" s="329">
        <v>252680451.60499999</v>
      </c>
      <c r="W247" s="329">
        <v>0</v>
      </c>
      <c r="X247" s="329">
        <v>0</v>
      </c>
      <c r="Y247" s="329">
        <v>0</v>
      </c>
      <c r="Z247" s="329">
        <f t="shared" si="116"/>
        <v>252680451.60499999</v>
      </c>
      <c r="AA247" s="329">
        <v>0</v>
      </c>
      <c r="AB247" s="329">
        <v>252680451.60499999</v>
      </c>
      <c r="AC247" s="329">
        <v>0</v>
      </c>
      <c r="AD247" s="329">
        <v>252680451.60499999</v>
      </c>
      <c r="AE247" s="329">
        <v>252680451.60499999</v>
      </c>
      <c r="AF247" s="329">
        <v>0</v>
      </c>
      <c r="AG247" s="329">
        <v>0</v>
      </c>
      <c r="AH247" s="329">
        <v>252680451.60499999</v>
      </c>
      <c r="AI247" s="329">
        <v>252680451.60499999</v>
      </c>
      <c r="AJ247" s="335">
        <f t="shared" si="117"/>
        <v>0</v>
      </c>
    </row>
    <row r="248" spans="1:36" s="4" customFormat="1" x14ac:dyDescent="0.25">
      <c r="A248" s="13" t="s">
        <v>413</v>
      </c>
      <c r="B248" s="1" t="s">
        <v>414</v>
      </c>
      <c r="C248" s="169">
        <v>8000000</v>
      </c>
      <c r="D248" s="169">
        <v>0</v>
      </c>
      <c r="E248" s="169">
        <v>0</v>
      </c>
      <c r="F248" s="169">
        <v>0</v>
      </c>
      <c r="G248" s="169">
        <f t="shared" si="115"/>
        <v>8000000</v>
      </c>
      <c r="H248" s="169">
        <v>5074652</v>
      </c>
      <c r="I248" s="169">
        <v>5783941</v>
      </c>
      <c r="J248" s="169">
        <f t="shared" si="113"/>
        <v>2216059</v>
      </c>
      <c r="K248" s="169">
        <v>5074652</v>
      </c>
      <c r="L248" s="169">
        <v>5783941</v>
      </c>
      <c r="M248" s="169">
        <f t="shared" si="119"/>
        <v>0</v>
      </c>
      <c r="N248" s="169">
        <v>0</v>
      </c>
      <c r="O248" s="169">
        <v>8000000</v>
      </c>
      <c r="P248" s="169">
        <f t="shared" si="120"/>
        <v>2216059</v>
      </c>
      <c r="Q248" s="169">
        <f t="shared" si="121"/>
        <v>0</v>
      </c>
      <c r="R248" s="169">
        <f t="shared" si="114"/>
        <v>5783941</v>
      </c>
      <c r="T248" s="290">
        <v>20202070103506</v>
      </c>
      <c r="U248" s="328" t="s">
        <v>414</v>
      </c>
      <c r="V248" s="329">
        <v>8000000</v>
      </c>
      <c r="W248" s="329">
        <v>0</v>
      </c>
      <c r="X248" s="329">
        <v>0</v>
      </c>
      <c r="Y248" s="329">
        <v>0</v>
      </c>
      <c r="Z248" s="329">
        <f t="shared" si="116"/>
        <v>8000000</v>
      </c>
      <c r="AA248" s="329">
        <v>0</v>
      </c>
      <c r="AB248" s="329">
        <v>8000000</v>
      </c>
      <c r="AC248" s="329">
        <v>0</v>
      </c>
      <c r="AD248" s="329">
        <v>5074652</v>
      </c>
      <c r="AE248" s="329">
        <v>5783941</v>
      </c>
      <c r="AF248" s="329">
        <v>2216059</v>
      </c>
      <c r="AG248" s="329">
        <v>709289</v>
      </c>
      <c r="AH248" s="329">
        <v>5074652</v>
      </c>
      <c r="AI248" s="329">
        <v>5783941</v>
      </c>
      <c r="AJ248" s="335">
        <f t="shared" si="117"/>
        <v>0</v>
      </c>
    </row>
    <row r="249" spans="1:36" s="4" customFormat="1" x14ac:dyDescent="0.25">
      <c r="A249" s="13" t="s">
        <v>415</v>
      </c>
      <c r="B249" s="1" t="s">
        <v>416</v>
      </c>
      <c r="C249" s="169">
        <v>35400000</v>
      </c>
      <c r="D249" s="169">
        <v>0</v>
      </c>
      <c r="E249" s="169">
        <v>0</v>
      </c>
      <c r="F249" s="169">
        <v>0</v>
      </c>
      <c r="G249" s="169">
        <f t="shared" si="115"/>
        <v>35400000</v>
      </c>
      <c r="H249" s="169">
        <v>0</v>
      </c>
      <c r="I249" s="169">
        <v>0</v>
      </c>
      <c r="J249" s="169">
        <f t="shared" si="113"/>
        <v>35400000</v>
      </c>
      <c r="K249" s="169">
        <v>0</v>
      </c>
      <c r="L249" s="169">
        <v>0</v>
      </c>
      <c r="M249" s="169">
        <f t="shared" si="119"/>
        <v>0</v>
      </c>
      <c r="N249" s="169">
        <v>0</v>
      </c>
      <c r="O249" s="169">
        <v>5400000</v>
      </c>
      <c r="P249" s="169">
        <f t="shared" si="120"/>
        <v>5400000</v>
      </c>
      <c r="Q249" s="169">
        <f t="shared" si="121"/>
        <v>30000000</v>
      </c>
      <c r="R249" s="169">
        <f t="shared" si="114"/>
        <v>0</v>
      </c>
      <c r="T249" s="290">
        <v>20202070103507</v>
      </c>
      <c r="U249" s="328" t="s">
        <v>416</v>
      </c>
      <c r="V249" s="329">
        <v>35400000</v>
      </c>
      <c r="W249" s="329">
        <v>0</v>
      </c>
      <c r="X249" s="329">
        <v>0</v>
      </c>
      <c r="Y249" s="329">
        <v>0</v>
      </c>
      <c r="Z249" s="329">
        <f t="shared" si="116"/>
        <v>35400000</v>
      </c>
      <c r="AA249" s="329">
        <v>0</v>
      </c>
      <c r="AB249" s="329">
        <v>5400000</v>
      </c>
      <c r="AC249" s="329">
        <v>30000000</v>
      </c>
      <c r="AD249" s="329">
        <v>0</v>
      </c>
      <c r="AE249" s="329">
        <v>0</v>
      </c>
      <c r="AF249" s="329">
        <v>5400000</v>
      </c>
      <c r="AG249" s="329">
        <v>0</v>
      </c>
      <c r="AH249" s="329">
        <v>0</v>
      </c>
      <c r="AI249" s="329">
        <v>0</v>
      </c>
      <c r="AJ249" s="335">
        <f t="shared" si="117"/>
        <v>0</v>
      </c>
    </row>
    <row r="250" spans="1:36" x14ac:dyDescent="0.25">
      <c r="A250" s="13" t="s">
        <v>417</v>
      </c>
      <c r="B250" s="1" t="s">
        <v>418</v>
      </c>
      <c r="C250" s="169">
        <v>40000000</v>
      </c>
      <c r="D250" s="169">
        <v>0</v>
      </c>
      <c r="E250" s="169">
        <v>0</v>
      </c>
      <c r="F250" s="169">
        <v>0</v>
      </c>
      <c r="G250" s="169">
        <f t="shared" si="115"/>
        <v>40000000</v>
      </c>
      <c r="H250" s="169">
        <v>40000000</v>
      </c>
      <c r="I250" s="169">
        <v>40000000</v>
      </c>
      <c r="J250" s="169">
        <f t="shared" si="113"/>
        <v>0</v>
      </c>
      <c r="K250" s="169">
        <v>40000000</v>
      </c>
      <c r="L250" s="169">
        <v>40000000</v>
      </c>
      <c r="M250" s="169">
        <f t="shared" si="119"/>
        <v>0</v>
      </c>
      <c r="N250" s="169">
        <v>0</v>
      </c>
      <c r="O250" s="169">
        <v>40000000</v>
      </c>
      <c r="P250" s="169">
        <f t="shared" si="120"/>
        <v>0</v>
      </c>
      <c r="Q250" s="169">
        <f t="shared" si="121"/>
        <v>0</v>
      </c>
      <c r="R250" s="169">
        <f t="shared" si="114"/>
        <v>40000000</v>
      </c>
      <c r="T250" s="290">
        <v>20202070103508</v>
      </c>
      <c r="U250" s="328" t="s">
        <v>418</v>
      </c>
      <c r="V250" s="329">
        <v>40000000</v>
      </c>
      <c r="W250" s="329">
        <v>0</v>
      </c>
      <c r="X250" s="329">
        <v>0</v>
      </c>
      <c r="Y250" s="329">
        <v>0</v>
      </c>
      <c r="Z250" s="329">
        <f t="shared" si="116"/>
        <v>40000000</v>
      </c>
      <c r="AA250" s="329">
        <v>0</v>
      </c>
      <c r="AB250" s="329">
        <v>40000000</v>
      </c>
      <c r="AC250" s="329">
        <v>0</v>
      </c>
      <c r="AD250" s="329">
        <v>40000000</v>
      </c>
      <c r="AE250" s="329">
        <v>40000000</v>
      </c>
      <c r="AF250" s="329">
        <v>0</v>
      </c>
      <c r="AG250" s="329">
        <v>0</v>
      </c>
      <c r="AH250" s="329">
        <v>40000000</v>
      </c>
      <c r="AI250" s="329">
        <v>40000000</v>
      </c>
      <c r="AJ250" s="335">
        <f t="shared" si="117"/>
        <v>0</v>
      </c>
    </row>
    <row r="251" spans="1:36" x14ac:dyDescent="0.25">
      <c r="A251" s="13" t="s">
        <v>419</v>
      </c>
      <c r="B251" s="1" t="s">
        <v>420</v>
      </c>
      <c r="C251" s="169">
        <v>80000000</v>
      </c>
      <c r="D251" s="169">
        <v>0</v>
      </c>
      <c r="E251" s="169">
        <v>0</v>
      </c>
      <c r="F251" s="169">
        <v>165000000</v>
      </c>
      <c r="G251" s="169">
        <f t="shared" si="115"/>
        <v>245000000</v>
      </c>
      <c r="H251" s="169">
        <v>74500000</v>
      </c>
      <c r="I251" s="169">
        <v>80000000</v>
      </c>
      <c r="J251" s="169">
        <f t="shared" si="113"/>
        <v>165000000</v>
      </c>
      <c r="K251" s="169">
        <v>74500000</v>
      </c>
      <c r="L251" s="169">
        <v>75272800.019999996</v>
      </c>
      <c r="M251" s="169">
        <f t="shared" si="119"/>
        <v>4727199.9800000042</v>
      </c>
      <c r="N251" s="169">
        <v>0</v>
      </c>
      <c r="O251" s="169">
        <v>80000000</v>
      </c>
      <c r="P251" s="169">
        <f t="shared" si="120"/>
        <v>0</v>
      </c>
      <c r="Q251" s="169">
        <f t="shared" si="121"/>
        <v>165000000</v>
      </c>
      <c r="R251" s="169">
        <f t="shared" si="114"/>
        <v>75272800.019999996</v>
      </c>
      <c r="T251" s="290">
        <v>20202070103509</v>
      </c>
      <c r="U251" s="328" t="s">
        <v>420</v>
      </c>
      <c r="V251" s="329">
        <v>80000000</v>
      </c>
      <c r="W251" s="330">
        <v>165000000</v>
      </c>
      <c r="X251" s="329">
        <v>0</v>
      </c>
      <c r="Y251" s="329">
        <v>0</v>
      </c>
      <c r="Z251" s="329">
        <f t="shared" si="116"/>
        <v>245000000</v>
      </c>
      <c r="AA251" s="329">
        <v>0</v>
      </c>
      <c r="AB251" s="329">
        <v>80000000</v>
      </c>
      <c r="AC251" s="329">
        <v>165000000</v>
      </c>
      <c r="AD251" s="329">
        <v>74500000</v>
      </c>
      <c r="AE251" s="329">
        <v>80000000</v>
      </c>
      <c r="AF251" s="329">
        <v>0</v>
      </c>
      <c r="AG251" s="329">
        <v>772800.02</v>
      </c>
      <c r="AH251" s="329">
        <v>74500000</v>
      </c>
      <c r="AI251" s="329">
        <v>75272800.019999996</v>
      </c>
      <c r="AJ251" s="335">
        <f t="shared" si="117"/>
        <v>0</v>
      </c>
    </row>
    <row r="252" spans="1:36" s="4" customFormat="1" x14ac:dyDescent="0.25">
      <c r="A252" s="13" t="s">
        <v>421</v>
      </c>
      <c r="B252" s="1" t="s">
        <v>422</v>
      </c>
      <c r="C252" s="169">
        <v>73000000</v>
      </c>
      <c r="D252" s="169">
        <v>0</v>
      </c>
      <c r="E252" s="169">
        <v>0</v>
      </c>
      <c r="F252" s="169">
        <v>0</v>
      </c>
      <c r="G252" s="169">
        <f t="shared" si="115"/>
        <v>73000000</v>
      </c>
      <c r="H252" s="169">
        <v>48069396.399999999</v>
      </c>
      <c r="I252" s="169">
        <v>48069396.399999999</v>
      </c>
      <c r="J252" s="169">
        <f t="shared" si="113"/>
        <v>24930603.600000001</v>
      </c>
      <c r="K252" s="169">
        <v>48069080.630000003</v>
      </c>
      <c r="L252" s="169">
        <v>48069080.630000003</v>
      </c>
      <c r="M252" s="169">
        <f t="shared" si="119"/>
        <v>315.76999999582767</v>
      </c>
      <c r="N252" s="169">
        <v>0</v>
      </c>
      <c r="O252" s="169">
        <v>48069396.399999999</v>
      </c>
      <c r="P252" s="169">
        <f t="shared" si="120"/>
        <v>0</v>
      </c>
      <c r="Q252" s="169">
        <f t="shared" si="121"/>
        <v>24930603.600000001</v>
      </c>
      <c r="R252" s="169">
        <f t="shared" si="114"/>
        <v>48069080.630000003</v>
      </c>
      <c r="T252" s="290">
        <v>20202070103510</v>
      </c>
      <c r="U252" s="328" t="s">
        <v>422</v>
      </c>
      <c r="V252" s="329">
        <v>73000000</v>
      </c>
      <c r="W252" s="329">
        <v>0</v>
      </c>
      <c r="X252" s="329">
        <v>0</v>
      </c>
      <c r="Y252" s="329">
        <v>0</v>
      </c>
      <c r="Z252" s="329">
        <f t="shared" si="116"/>
        <v>73000000</v>
      </c>
      <c r="AA252" s="329">
        <v>0</v>
      </c>
      <c r="AB252" s="329">
        <v>48069396.399999999</v>
      </c>
      <c r="AC252" s="329">
        <v>24930603.600000001</v>
      </c>
      <c r="AD252" s="329">
        <v>48069396.399999999</v>
      </c>
      <c r="AE252" s="329">
        <v>48069396.399999999</v>
      </c>
      <c r="AF252" s="329">
        <v>0</v>
      </c>
      <c r="AG252" s="329">
        <v>0</v>
      </c>
      <c r="AH252" s="329">
        <v>48069080.630000003</v>
      </c>
      <c r="AI252" s="329">
        <v>48069080.630000003</v>
      </c>
      <c r="AJ252" s="335">
        <f t="shared" si="117"/>
        <v>0</v>
      </c>
    </row>
    <row r="253" spans="1:36" s="4" customFormat="1" x14ac:dyDescent="0.25">
      <c r="A253" s="13" t="s">
        <v>423</v>
      </c>
      <c r="B253" s="1" t="s">
        <v>424</v>
      </c>
      <c r="C253" s="169">
        <v>28508000</v>
      </c>
      <c r="D253" s="169">
        <v>0</v>
      </c>
      <c r="E253" s="169">
        <v>0</v>
      </c>
      <c r="F253" s="169">
        <v>0</v>
      </c>
      <c r="G253" s="169">
        <f t="shared" si="115"/>
        <v>28508000</v>
      </c>
      <c r="H253" s="169">
        <v>0</v>
      </c>
      <c r="I253" s="169">
        <v>0</v>
      </c>
      <c r="J253" s="169">
        <f t="shared" si="113"/>
        <v>28508000</v>
      </c>
      <c r="K253" s="169">
        <v>0</v>
      </c>
      <c r="L253" s="169">
        <v>0</v>
      </c>
      <c r="M253" s="169">
        <f t="shared" si="119"/>
        <v>0</v>
      </c>
      <c r="N253" s="169">
        <v>0</v>
      </c>
      <c r="O253" s="169">
        <v>0</v>
      </c>
      <c r="P253" s="169">
        <f t="shared" si="120"/>
        <v>0</v>
      </c>
      <c r="Q253" s="169">
        <f t="shared" si="121"/>
        <v>28508000</v>
      </c>
      <c r="R253" s="169">
        <f t="shared" si="114"/>
        <v>0</v>
      </c>
      <c r="T253" s="290">
        <v>20202070107</v>
      </c>
      <c r="U253" s="328" t="s">
        <v>424</v>
      </c>
      <c r="V253" s="329">
        <v>28508000</v>
      </c>
      <c r="W253" s="329">
        <v>0</v>
      </c>
      <c r="X253" s="329">
        <v>0</v>
      </c>
      <c r="Y253" s="329">
        <v>0</v>
      </c>
      <c r="Z253" s="329">
        <f t="shared" si="116"/>
        <v>28508000</v>
      </c>
      <c r="AA253" s="329">
        <v>0</v>
      </c>
      <c r="AB253" s="329">
        <v>0</v>
      </c>
      <c r="AC253" s="329">
        <v>28508000</v>
      </c>
      <c r="AD253" s="329">
        <v>0</v>
      </c>
      <c r="AE253" s="329">
        <v>0</v>
      </c>
      <c r="AF253" s="329">
        <v>0</v>
      </c>
      <c r="AG253" s="329">
        <v>0</v>
      </c>
      <c r="AH253" s="329">
        <v>0</v>
      </c>
      <c r="AI253" s="329">
        <v>0</v>
      </c>
      <c r="AJ253" s="335">
        <f t="shared" si="117"/>
        <v>0</v>
      </c>
    </row>
    <row r="254" spans="1:36" x14ac:dyDescent="0.25">
      <c r="A254" s="14" t="s">
        <v>425</v>
      </c>
      <c r="B254" s="9" t="s">
        <v>426</v>
      </c>
      <c r="C254" s="10">
        <f>+C255+C257</f>
        <v>1899016970.8699999</v>
      </c>
      <c r="D254" s="10">
        <f t="shared" ref="D254:R254" si="138">+D255+D257</f>
        <v>0</v>
      </c>
      <c r="E254" s="10">
        <f t="shared" si="138"/>
        <v>354025000</v>
      </c>
      <c r="F254" s="10">
        <f t="shared" si="138"/>
        <v>0</v>
      </c>
      <c r="G254" s="10">
        <f t="shared" si="115"/>
        <v>1544991970.8699999</v>
      </c>
      <c r="H254" s="10">
        <f t="shared" si="138"/>
        <v>24711124</v>
      </c>
      <c r="I254" s="10">
        <f t="shared" si="138"/>
        <v>1322039305</v>
      </c>
      <c r="J254" s="10">
        <f t="shared" si="113"/>
        <v>222952665.86999989</v>
      </c>
      <c r="K254" s="10">
        <f t="shared" si="138"/>
        <v>179718334</v>
      </c>
      <c r="L254" s="10">
        <f t="shared" si="138"/>
        <v>564740295</v>
      </c>
      <c r="M254" s="10">
        <f t="shared" si="119"/>
        <v>757299010</v>
      </c>
      <c r="N254" s="10">
        <f t="shared" si="138"/>
        <v>711124</v>
      </c>
      <c r="O254" s="10">
        <f t="shared" si="138"/>
        <v>1502935901.0020001</v>
      </c>
      <c r="P254" s="10">
        <f t="shared" si="120"/>
        <v>180896596.00200009</v>
      </c>
      <c r="Q254" s="10">
        <f t="shared" si="121"/>
        <v>42056069.867999792</v>
      </c>
      <c r="R254" s="10">
        <f t="shared" si="114"/>
        <v>564740295</v>
      </c>
      <c r="T254" s="290">
        <v>202020702</v>
      </c>
      <c r="U254" s="328" t="s">
        <v>426</v>
      </c>
      <c r="V254" s="329">
        <v>1899016970.8699999</v>
      </c>
      <c r="W254" s="329">
        <v>0</v>
      </c>
      <c r="X254" s="329">
        <v>0</v>
      </c>
      <c r="Y254" s="329">
        <v>354025000</v>
      </c>
      <c r="Z254" s="329">
        <f t="shared" si="116"/>
        <v>1544991970.8699999</v>
      </c>
      <c r="AA254" s="329">
        <v>711124</v>
      </c>
      <c r="AB254" s="329">
        <v>1502935901.0020001</v>
      </c>
      <c r="AC254" s="329">
        <v>42056069.867999792</v>
      </c>
      <c r="AD254" s="329">
        <v>24711124</v>
      </c>
      <c r="AE254" s="329">
        <v>1322039305</v>
      </c>
      <c r="AF254" s="329">
        <v>180896596.00200009</v>
      </c>
      <c r="AG254" s="329">
        <v>385021961</v>
      </c>
      <c r="AH254" s="329">
        <v>179718334</v>
      </c>
      <c r="AI254" s="329">
        <v>564740295</v>
      </c>
      <c r="AJ254" s="335">
        <f t="shared" si="117"/>
        <v>0</v>
      </c>
    </row>
    <row r="255" spans="1:36" s="4" customFormat="1" x14ac:dyDescent="0.25">
      <c r="A255" s="14" t="s">
        <v>427</v>
      </c>
      <c r="B255" s="9" t="s">
        <v>428</v>
      </c>
      <c r="C255" s="10">
        <f>+C256</f>
        <v>328537373.90200001</v>
      </c>
      <c r="D255" s="10">
        <f t="shared" ref="D255:R255" si="139">+D256</f>
        <v>0</v>
      </c>
      <c r="E255" s="10">
        <f t="shared" si="139"/>
        <v>0</v>
      </c>
      <c r="F255" s="10">
        <f t="shared" si="139"/>
        <v>0</v>
      </c>
      <c r="G255" s="10">
        <f t="shared" si="115"/>
        <v>328537373.90200001</v>
      </c>
      <c r="H255" s="10">
        <f t="shared" si="139"/>
        <v>711124</v>
      </c>
      <c r="I255" s="10">
        <f t="shared" si="139"/>
        <v>130041305</v>
      </c>
      <c r="J255" s="10">
        <f t="shared" si="113"/>
        <v>198496068.90200001</v>
      </c>
      <c r="K255" s="10">
        <f t="shared" si="139"/>
        <v>0</v>
      </c>
      <c r="L255" s="10">
        <f t="shared" si="139"/>
        <v>68996961</v>
      </c>
      <c r="M255" s="10">
        <f t="shared" si="119"/>
        <v>61044344</v>
      </c>
      <c r="N255" s="10">
        <f t="shared" si="139"/>
        <v>711124</v>
      </c>
      <c r="O255" s="10">
        <f t="shared" si="139"/>
        <v>286481305.00200003</v>
      </c>
      <c r="P255" s="10">
        <f t="shared" si="120"/>
        <v>156440000.00200003</v>
      </c>
      <c r="Q255" s="10">
        <f t="shared" si="121"/>
        <v>42056068.899999976</v>
      </c>
      <c r="R255" s="10">
        <f t="shared" si="114"/>
        <v>68996961</v>
      </c>
      <c r="T255" s="290">
        <v>20202070201</v>
      </c>
      <c r="U255" s="328" t="s">
        <v>428</v>
      </c>
      <c r="V255" s="329">
        <v>328537373.90200001</v>
      </c>
      <c r="W255" s="329">
        <v>0</v>
      </c>
      <c r="X255" s="329">
        <v>0</v>
      </c>
      <c r="Y255" s="329">
        <v>0</v>
      </c>
      <c r="Z255" s="329">
        <f t="shared" si="116"/>
        <v>328537373.90200001</v>
      </c>
      <c r="AA255" s="329">
        <v>711124</v>
      </c>
      <c r="AB255" s="329">
        <v>286481305.00200003</v>
      </c>
      <c r="AC255" s="329">
        <v>42056068.899999976</v>
      </c>
      <c r="AD255" s="329">
        <v>711124</v>
      </c>
      <c r="AE255" s="329">
        <v>130041305</v>
      </c>
      <c r="AF255" s="329">
        <v>156440000.00200003</v>
      </c>
      <c r="AG255" s="329">
        <v>68996961</v>
      </c>
      <c r="AH255" s="329">
        <v>0</v>
      </c>
      <c r="AI255" s="329">
        <v>68996961</v>
      </c>
      <c r="AJ255" s="335">
        <f t="shared" si="117"/>
        <v>0</v>
      </c>
    </row>
    <row r="256" spans="1:36" s="4" customFormat="1" x14ac:dyDescent="0.25">
      <c r="A256" s="13" t="s">
        <v>429</v>
      </c>
      <c r="B256" s="1" t="s">
        <v>430</v>
      </c>
      <c r="C256" s="169">
        <v>328537373.90200001</v>
      </c>
      <c r="D256" s="169">
        <v>0</v>
      </c>
      <c r="E256" s="169">
        <v>0</v>
      </c>
      <c r="F256" s="169">
        <v>0</v>
      </c>
      <c r="G256" s="169">
        <f t="shared" si="115"/>
        <v>328537373.90200001</v>
      </c>
      <c r="H256" s="169">
        <v>711124</v>
      </c>
      <c r="I256" s="169">
        <v>130041305</v>
      </c>
      <c r="J256" s="169">
        <f t="shared" si="113"/>
        <v>198496068.90200001</v>
      </c>
      <c r="K256" s="169">
        <v>0</v>
      </c>
      <c r="L256" s="169">
        <v>68996961</v>
      </c>
      <c r="M256" s="169">
        <f t="shared" si="119"/>
        <v>61044344</v>
      </c>
      <c r="N256" s="169">
        <v>711124</v>
      </c>
      <c r="O256" s="169">
        <v>286481305.00200003</v>
      </c>
      <c r="P256" s="169">
        <f t="shared" si="120"/>
        <v>156440000.00200003</v>
      </c>
      <c r="Q256" s="169">
        <f t="shared" si="121"/>
        <v>42056068.899999976</v>
      </c>
      <c r="R256" s="169">
        <f t="shared" si="114"/>
        <v>68996961</v>
      </c>
      <c r="T256" s="290">
        <v>202020702011</v>
      </c>
      <c r="U256" s="328" t="s">
        <v>430</v>
      </c>
      <c r="V256" s="329">
        <v>328537373.90200001</v>
      </c>
      <c r="W256" s="329">
        <v>0</v>
      </c>
      <c r="X256" s="329">
        <v>0</v>
      </c>
      <c r="Y256" s="329">
        <v>0</v>
      </c>
      <c r="Z256" s="329">
        <f t="shared" si="116"/>
        <v>328537373.90200001</v>
      </c>
      <c r="AA256" s="329">
        <v>711124</v>
      </c>
      <c r="AB256" s="329">
        <v>286481305.00200003</v>
      </c>
      <c r="AC256" s="329">
        <v>42056068.899999976</v>
      </c>
      <c r="AD256" s="329">
        <v>711124</v>
      </c>
      <c r="AE256" s="329">
        <v>130041305</v>
      </c>
      <c r="AF256" s="329">
        <v>156440000.00200003</v>
      </c>
      <c r="AG256" s="329">
        <v>68996961</v>
      </c>
      <c r="AH256" s="329">
        <v>0</v>
      </c>
      <c r="AI256" s="329">
        <v>68996961</v>
      </c>
      <c r="AJ256" s="335">
        <f t="shared" si="117"/>
        <v>0</v>
      </c>
    </row>
    <row r="257" spans="1:36" s="4" customFormat="1" x14ac:dyDescent="0.25">
      <c r="A257" s="14" t="s">
        <v>431</v>
      </c>
      <c r="B257" s="9" t="s">
        <v>432</v>
      </c>
      <c r="C257" s="10">
        <f>+C258</f>
        <v>1570479596.9679999</v>
      </c>
      <c r="D257" s="10">
        <f t="shared" ref="D257:R257" si="140">+D258</f>
        <v>0</v>
      </c>
      <c r="E257" s="10">
        <f t="shared" si="140"/>
        <v>354025000</v>
      </c>
      <c r="F257" s="10">
        <f t="shared" si="140"/>
        <v>0</v>
      </c>
      <c r="G257" s="10">
        <f t="shared" si="115"/>
        <v>1216454596.9679999</v>
      </c>
      <c r="H257" s="10">
        <f t="shared" si="140"/>
        <v>24000000</v>
      </c>
      <c r="I257" s="10">
        <f t="shared" si="140"/>
        <v>1191998000</v>
      </c>
      <c r="J257" s="10">
        <f t="shared" si="113"/>
        <v>24456596.967999935</v>
      </c>
      <c r="K257" s="10">
        <f t="shared" si="140"/>
        <v>179718334</v>
      </c>
      <c r="L257" s="10">
        <f t="shared" si="140"/>
        <v>495743334</v>
      </c>
      <c r="M257" s="10">
        <f t="shared" si="119"/>
        <v>696254666</v>
      </c>
      <c r="N257" s="10">
        <f t="shared" si="140"/>
        <v>0</v>
      </c>
      <c r="O257" s="10">
        <f t="shared" si="140"/>
        <v>1216454596</v>
      </c>
      <c r="P257" s="10">
        <f t="shared" si="120"/>
        <v>24456596</v>
      </c>
      <c r="Q257" s="10">
        <f t="shared" si="121"/>
        <v>0.96799993515014648</v>
      </c>
      <c r="R257" s="10">
        <f t="shared" si="114"/>
        <v>495743334</v>
      </c>
      <c r="T257" s="290">
        <v>20202070202</v>
      </c>
      <c r="U257" s="328" t="s">
        <v>432</v>
      </c>
      <c r="V257" s="329">
        <v>1570479596.9679999</v>
      </c>
      <c r="W257" s="329">
        <v>0</v>
      </c>
      <c r="X257" s="329">
        <v>0</v>
      </c>
      <c r="Y257" s="329">
        <v>354025000</v>
      </c>
      <c r="Z257" s="329">
        <f t="shared" si="116"/>
        <v>1216454596.9679999</v>
      </c>
      <c r="AA257" s="329">
        <v>0</v>
      </c>
      <c r="AB257" s="329">
        <v>1216454596</v>
      </c>
      <c r="AC257" s="329">
        <v>0.96799993515014648</v>
      </c>
      <c r="AD257" s="329">
        <v>24000000</v>
      </c>
      <c r="AE257" s="329">
        <v>1191998000</v>
      </c>
      <c r="AF257" s="329">
        <v>24456596</v>
      </c>
      <c r="AG257" s="329">
        <v>316025000</v>
      </c>
      <c r="AH257" s="329">
        <v>179718334</v>
      </c>
      <c r="AI257" s="329">
        <v>495743334</v>
      </c>
      <c r="AJ257" s="335">
        <f t="shared" si="117"/>
        <v>0</v>
      </c>
    </row>
    <row r="258" spans="1:36" s="4" customFormat="1" x14ac:dyDescent="0.25">
      <c r="A258" s="13" t="s">
        <v>433</v>
      </c>
      <c r="B258" s="1" t="s">
        <v>434</v>
      </c>
      <c r="C258" s="169">
        <v>1570479596.9679999</v>
      </c>
      <c r="D258" s="169">
        <v>0</v>
      </c>
      <c r="E258" s="169">
        <v>354025000</v>
      </c>
      <c r="F258" s="169">
        <v>0</v>
      </c>
      <c r="G258" s="169">
        <f t="shared" si="115"/>
        <v>1216454596.9679999</v>
      </c>
      <c r="H258" s="169">
        <v>24000000</v>
      </c>
      <c r="I258" s="169">
        <v>1191998000</v>
      </c>
      <c r="J258" s="169">
        <f t="shared" si="113"/>
        <v>24456596.967999935</v>
      </c>
      <c r="K258" s="169">
        <v>179718334</v>
      </c>
      <c r="L258" s="169">
        <v>495743334</v>
      </c>
      <c r="M258" s="169">
        <f t="shared" si="119"/>
        <v>696254666</v>
      </c>
      <c r="N258" s="169">
        <v>0</v>
      </c>
      <c r="O258" s="169">
        <v>1216454596</v>
      </c>
      <c r="P258" s="169">
        <f t="shared" si="120"/>
        <v>24456596</v>
      </c>
      <c r="Q258" s="169">
        <f t="shared" si="121"/>
        <v>0.96799993515014648</v>
      </c>
      <c r="R258" s="169">
        <f t="shared" si="114"/>
        <v>495743334</v>
      </c>
      <c r="T258" s="290">
        <v>202020702022</v>
      </c>
      <c r="U258" s="328" t="s">
        <v>434</v>
      </c>
      <c r="V258" s="329">
        <v>1570479596.9679999</v>
      </c>
      <c r="W258" s="329">
        <v>0</v>
      </c>
      <c r="X258" s="329">
        <v>0</v>
      </c>
      <c r="Y258" s="329">
        <v>354025000</v>
      </c>
      <c r="Z258" s="329">
        <f t="shared" si="116"/>
        <v>1216454596.9679999</v>
      </c>
      <c r="AA258" s="329">
        <v>0</v>
      </c>
      <c r="AB258" s="329">
        <v>1216454596</v>
      </c>
      <c r="AC258" s="329">
        <v>0.96799993515014648</v>
      </c>
      <c r="AD258" s="329">
        <v>24000000</v>
      </c>
      <c r="AE258" s="329">
        <v>1191998000</v>
      </c>
      <c r="AF258" s="329">
        <v>24456596</v>
      </c>
      <c r="AG258" s="329">
        <v>316025000</v>
      </c>
      <c r="AH258" s="329">
        <v>179718334</v>
      </c>
      <c r="AI258" s="329">
        <v>495743334</v>
      </c>
      <c r="AJ258" s="335">
        <f t="shared" si="117"/>
        <v>0</v>
      </c>
    </row>
    <row r="259" spans="1:36" s="4" customFormat="1" x14ac:dyDescent="0.25">
      <c r="A259" s="14" t="s">
        <v>435</v>
      </c>
      <c r="B259" s="9" t="s">
        <v>436</v>
      </c>
      <c r="C259" s="10">
        <f>+C261+C260</f>
        <v>16000000</v>
      </c>
      <c r="D259" s="10">
        <f t="shared" ref="D259:R259" si="141">+D261+D260</f>
        <v>0</v>
      </c>
      <c r="E259" s="10">
        <f t="shared" si="141"/>
        <v>0</v>
      </c>
      <c r="F259" s="10">
        <f t="shared" si="141"/>
        <v>2000000</v>
      </c>
      <c r="G259" s="10">
        <f t="shared" si="115"/>
        <v>18000000</v>
      </c>
      <c r="H259" s="10">
        <f t="shared" si="141"/>
        <v>0</v>
      </c>
      <c r="I259" s="10">
        <f t="shared" si="141"/>
        <v>0</v>
      </c>
      <c r="J259" s="10">
        <f t="shared" si="113"/>
        <v>18000000</v>
      </c>
      <c r="K259" s="10">
        <f t="shared" si="141"/>
        <v>0</v>
      </c>
      <c r="L259" s="10">
        <f t="shared" si="141"/>
        <v>0</v>
      </c>
      <c r="M259" s="10">
        <f t="shared" si="119"/>
        <v>0</v>
      </c>
      <c r="N259" s="10">
        <f t="shared" si="141"/>
        <v>0</v>
      </c>
      <c r="O259" s="10">
        <f t="shared" si="141"/>
        <v>0</v>
      </c>
      <c r="P259" s="10">
        <f t="shared" si="120"/>
        <v>0</v>
      </c>
      <c r="Q259" s="10">
        <f t="shared" si="121"/>
        <v>18000000</v>
      </c>
      <c r="R259" s="10">
        <f t="shared" si="114"/>
        <v>0</v>
      </c>
      <c r="T259" s="290">
        <v>202020703</v>
      </c>
      <c r="U259" s="328" t="s">
        <v>436</v>
      </c>
      <c r="V259" s="329">
        <v>16000000</v>
      </c>
      <c r="W259" s="329">
        <v>2000000</v>
      </c>
      <c r="X259" s="329">
        <v>0</v>
      </c>
      <c r="Y259" s="329">
        <v>0</v>
      </c>
      <c r="Z259" s="329">
        <f t="shared" si="116"/>
        <v>18000000</v>
      </c>
      <c r="AA259" s="329">
        <v>0</v>
      </c>
      <c r="AB259" s="329">
        <v>0</v>
      </c>
      <c r="AC259" s="329">
        <v>18000000</v>
      </c>
      <c r="AD259" s="329">
        <v>0</v>
      </c>
      <c r="AE259" s="329">
        <v>0</v>
      </c>
      <c r="AF259" s="329">
        <v>0</v>
      </c>
      <c r="AG259" s="329">
        <v>0</v>
      </c>
      <c r="AH259" s="329">
        <v>0</v>
      </c>
      <c r="AI259" s="329">
        <v>0</v>
      </c>
      <c r="AJ259" s="335">
        <f t="shared" si="117"/>
        <v>0</v>
      </c>
    </row>
    <row r="260" spans="1:36" x14ac:dyDescent="0.25">
      <c r="A260" s="13" t="s">
        <v>1661</v>
      </c>
      <c r="B260" s="25" t="s">
        <v>1271</v>
      </c>
      <c r="C260" s="169"/>
      <c r="D260" s="169">
        <v>0</v>
      </c>
      <c r="E260" s="169">
        <v>0</v>
      </c>
      <c r="F260" s="169">
        <v>2000000</v>
      </c>
      <c r="G260" s="169">
        <f t="shared" si="115"/>
        <v>2000000</v>
      </c>
      <c r="H260" s="169">
        <v>0</v>
      </c>
      <c r="I260" s="169">
        <v>0</v>
      </c>
      <c r="J260" s="169">
        <f t="shared" si="113"/>
        <v>2000000</v>
      </c>
      <c r="K260" s="169">
        <v>0</v>
      </c>
      <c r="L260" s="169">
        <v>0</v>
      </c>
      <c r="M260" s="169">
        <f t="shared" si="119"/>
        <v>0</v>
      </c>
      <c r="N260" s="169">
        <v>0</v>
      </c>
      <c r="O260" s="169">
        <v>0</v>
      </c>
      <c r="P260" s="169">
        <f t="shared" si="120"/>
        <v>0</v>
      </c>
      <c r="Q260" s="169">
        <f t="shared" si="121"/>
        <v>2000000</v>
      </c>
      <c r="R260" s="169">
        <f t="shared" si="114"/>
        <v>0</v>
      </c>
      <c r="T260" s="290">
        <v>20202070302</v>
      </c>
      <c r="U260" s="328" t="s">
        <v>1271</v>
      </c>
      <c r="V260" s="329">
        <v>0</v>
      </c>
      <c r="W260" s="330">
        <v>2000000</v>
      </c>
      <c r="X260" s="329">
        <v>0</v>
      </c>
      <c r="Y260" s="329">
        <v>0</v>
      </c>
      <c r="Z260" s="329">
        <f t="shared" si="116"/>
        <v>2000000</v>
      </c>
      <c r="AA260" s="329">
        <v>0</v>
      </c>
      <c r="AB260" s="329">
        <v>0</v>
      </c>
      <c r="AC260" s="329">
        <v>2000000</v>
      </c>
      <c r="AD260" s="329">
        <v>0</v>
      </c>
      <c r="AE260" s="329">
        <v>0</v>
      </c>
      <c r="AF260" s="329">
        <v>0</v>
      </c>
      <c r="AG260" s="329">
        <v>0</v>
      </c>
      <c r="AH260" s="329">
        <v>0</v>
      </c>
      <c r="AI260" s="329">
        <v>0</v>
      </c>
      <c r="AJ260" s="335">
        <f t="shared" si="117"/>
        <v>0</v>
      </c>
    </row>
    <row r="261" spans="1:36" x14ac:dyDescent="0.25">
      <c r="A261" s="13" t="s">
        <v>437</v>
      </c>
      <c r="B261" s="1" t="s">
        <v>438</v>
      </c>
      <c r="C261" s="169">
        <v>16000000</v>
      </c>
      <c r="D261" s="169">
        <v>0</v>
      </c>
      <c r="E261" s="169">
        <v>0</v>
      </c>
      <c r="F261" s="169">
        <v>0</v>
      </c>
      <c r="G261" s="169">
        <f t="shared" si="115"/>
        <v>16000000</v>
      </c>
      <c r="H261" s="169">
        <v>0</v>
      </c>
      <c r="I261" s="169">
        <v>0</v>
      </c>
      <c r="J261" s="169">
        <f t="shared" si="113"/>
        <v>16000000</v>
      </c>
      <c r="K261" s="169">
        <v>0</v>
      </c>
      <c r="L261" s="169">
        <v>0</v>
      </c>
      <c r="M261" s="169">
        <f t="shared" si="119"/>
        <v>0</v>
      </c>
      <c r="N261" s="169">
        <v>0</v>
      </c>
      <c r="O261" s="169">
        <v>0</v>
      </c>
      <c r="P261" s="169">
        <f t="shared" si="120"/>
        <v>0</v>
      </c>
      <c r="Q261" s="169">
        <f t="shared" si="121"/>
        <v>16000000</v>
      </c>
      <c r="R261" s="169">
        <f t="shared" si="114"/>
        <v>0</v>
      </c>
      <c r="T261" s="290">
        <v>20202070303</v>
      </c>
      <c r="U261" s="328" t="s">
        <v>438</v>
      </c>
      <c r="V261" s="329">
        <v>16000000</v>
      </c>
      <c r="W261" s="329">
        <v>0</v>
      </c>
      <c r="X261" s="329">
        <v>0</v>
      </c>
      <c r="Y261" s="329">
        <v>0</v>
      </c>
      <c r="Z261" s="329">
        <f t="shared" si="116"/>
        <v>16000000</v>
      </c>
      <c r="AA261" s="329">
        <v>0</v>
      </c>
      <c r="AB261" s="329">
        <v>0</v>
      </c>
      <c r="AC261" s="329">
        <v>16000000</v>
      </c>
      <c r="AD261" s="329">
        <v>0</v>
      </c>
      <c r="AE261" s="329">
        <v>0</v>
      </c>
      <c r="AF261" s="329">
        <v>0</v>
      </c>
      <c r="AG261" s="329">
        <v>0</v>
      </c>
      <c r="AH261" s="329">
        <v>0</v>
      </c>
      <c r="AI261" s="329">
        <v>0</v>
      </c>
      <c r="AJ261" s="335">
        <f t="shared" si="117"/>
        <v>0</v>
      </c>
    </row>
    <row r="262" spans="1:36" x14ac:dyDescent="0.25">
      <c r="A262" s="11" t="s">
        <v>439</v>
      </c>
      <c r="B262" s="5" t="s">
        <v>440</v>
      </c>
      <c r="C262" s="6">
        <f>+C263+C265+C274+C278+C283+C286+C298</f>
        <v>5757588011.8199997</v>
      </c>
      <c r="D262" s="6">
        <f t="shared" ref="D262:R262" si="142">+D263+D265+D274+D278+D283+D286+D298</f>
        <v>499000000</v>
      </c>
      <c r="E262" s="6">
        <f t="shared" si="142"/>
        <v>0</v>
      </c>
      <c r="F262" s="6">
        <f t="shared" si="142"/>
        <v>633763366.74000001</v>
      </c>
      <c r="G262" s="6">
        <f t="shared" si="115"/>
        <v>6890351378.5599995</v>
      </c>
      <c r="H262" s="6">
        <f t="shared" si="142"/>
        <v>111483590</v>
      </c>
      <c r="I262" s="6">
        <f t="shared" si="142"/>
        <v>5387256468.6999998</v>
      </c>
      <c r="J262" s="6">
        <f t="shared" si="113"/>
        <v>1503094909.8599997</v>
      </c>
      <c r="K262" s="6">
        <f t="shared" si="142"/>
        <v>567727495.46000004</v>
      </c>
      <c r="L262" s="6">
        <f t="shared" si="142"/>
        <v>3308999207.5099998</v>
      </c>
      <c r="M262" s="6">
        <f t="shared" si="119"/>
        <v>2078257261.1900001</v>
      </c>
      <c r="N262" s="6">
        <f t="shared" si="142"/>
        <v>186742040</v>
      </c>
      <c r="O262" s="6">
        <f t="shared" si="142"/>
        <v>6017593824.0299997</v>
      </c>
      <c r="P262" s="6">
        <f t="shared" si="120"/>
        <v>630337355.32999992</v>
      </c>
      <c r="Q262" s="6">
        <f t="shared" si="121"/>
        <v>872757554.52999973</v>
      </c>
      <c r="R262" s="6">
        <f t="shared" si="114"/>
        <v>3308999207.5099998</v>
      </c>
      <c r="T262" s="290">
        <v>2020208</v>
      </c>
      <c r="U262" s="328" t="s">
        <v>440</v>
      </c>
      <c r="V262" s="329">
        <v>5757588011.8199997</v>
      </c>
      <c r="W262" s="329">
        <v>633763366.74000001</v>
      </c>
      <c r="X262" s="329">
        <v>499000000</v>
      </c>
      <c r="Y262" s="329">
        <v>0</v>
      </c>
      <c r="Z262" s="329">
        <f t="shared" si="116"/>
        <v>6890351378.5599995</v>
      </c>
      <c r="AA262" s="329">
        <v>186742040</v>
      </c>
      <c r="AB262" s="329">
        <v>6017593824.0299997</v>
      </c>
      <c r="AC262" s="329">
        <v>872757554.52999973</v>
      </c>
      <c r="AD262" s="329">
        <v>111483590</v>
      </c>
      <c r="AE262" s="329">
        <v>5387256468.6999998</v>
      </c>
      <c r="AF262" s="329">
        <v>630337355.32999992</v>
      </c>
      <c r="AG262" s="329">
        <v>2741271712.0499997</v>
      </c>
      <c r="AH262" s="329">
        <v>567727495.46000004</v>
      </c>
      <c r="AI262" s="329">
        <v>3308999207.5099998</v>
      </c>
      <c r="AJ262" s="335">
        <f t="shared" si="117"/>
        <v>0</v>
      </c>
    </row>
    <row r="263" spans="1:36" x14ac:dyDescent="0.25">
      <c r="A263" s="14" t="s">
        <v>441</v>
      </c>
      <c r="B263" s="9" t="s">
        <v>442</v>
      </c>
      <c r="C263" s="10">
        <f>+C264</f>
        <v>708500000</v>
      </c>
      <c r="D263" s="10">
        <f t="shared" ref="D263:R263" si="143">+D264</f>
        <v>90000000</v>
      </c>
      <c r="E263" s="10">
        <f t="shared" si="143"/>
        <v>0</v>
      </c>
      <c r="F263" s="10">
        <f t="shared" si="143"/>
        <v>0</v>
      </c>
      <c r="G263" s="10">
        <f t="shared" si="115"/>
        <v>798500000</v>
      </c>
      <c r="H263" s="10">
        <f t="shared" si="143"/>
        <v>0</v>
      </c>
      <c r="I263" s="10">
        <f t="shared" si="143"/>
        <v>793999492</v>
      </c>
      <c r="J263" s="10">
        <f t="shared" si="113"/>
        <v>4500508</v>
      </c>
      <c r="K263" s="10">
        <f t="shared" si="143"/>
        <v>37134414.819999993</v>
      </c>
      <c r="L263" s="10">
        <f t="shared" si="143"/>
        <v>358484291.47999996</v>
      </c>
      <c r="M263" s="10">
        <f t="shared" si="119"/>
        <v>435515200.52000004</v>
      </c>
      <c r="N263" s="10">
        <f t="shared" si="143"/>
        <v>0</v>
      </c>
      <c r="O263" s="10">
        <f t="shared" si="143"/>
        <v>795000000</v>
      </c>
      <c r="P263" s="10">
        <f t="shared" si="120"/>
        <v>1000508</v>
      </c>
      <c r="Q263" s="10">
        <f t="shared" si="121"/>
        <v>3500000</v>
      </c>
      <c r="R263" s="10">
        <f t="shared" si="114"/>
        <v>358484291.47999996</v>
      </c>
      <c r="T263" s="290">
        <v>202020802</v>
      </c>
      <c r="U263" s="328" t="s">
        <v>442</v>
      </c>
      <c r="V263" s="329">
        <v>708500000</v>
      </c>
      <c r="W263" s="329">
        <v>0</v>
      </c>
      <c r="X263" s="329">
        <v>90000000</v>
      </c>
      <c r="Y263" s="329">
        <v>0</v>
      </c>
      <c r="Z263" s="329">
        <f t="shared" si="116"/>
        <v>798500000</v>
      </c>
      <c r="AA263" s="329">
        <v>0</v>
      </c>
      <c r="AB263" s="329">
        <v>795000000</v>
      </c>
      <c r="AC263" s="329">
        <v>3500000</v>
      </c>
      <c r="AD263" s="329">
        <v>0</v>
      </c>
      <c r="AE263" s="329">
        <v>793999492</v>
      </c>
      <c r="AF263" s="329">
        <v>1000508</v>
      </c>
      <c r="AG263" s="329">
        <v>321349876.65999997</v>
      </c>
      <c r="AH263" s="329">
        <v>37134414.819999993</v>
      </c>
      <c r="AI263" s="329">
        <v>358484291.47999996</v>
      </c>
      <c r="AJ263" s="335">
        <f t="shared" si="117"/>
        <v>0</v>
      </c>
    </row>
    <row r="264" spans="1:36" x14ac:dyDescent="0.25">
      <c r="A264" s="13" t="s">
        <v>443</v>
      </c>
      <c r="B264" s="1" t="s">
        <v>444</v>
      </c>
      <c r="C264" s="169">
        <v>708500000</v>
      </c>
      <c r="D264" s="169">
        <v>90000000</v>
      </c>
      <c r="E264" s="169">
        <v>0</v>
      </c>
      <c r="F264" s="169">
        <v>0</v>
      </c>
      <c r="G264" s="169">
        <f t="shared" si="115"/>
        <v>798500000</v>
      </c>
      <c r="H264" s="169">
        <v>0</v>
      </c>
      <c r="I264" s="169">
        <v>793999492</v>
      </c>
      <c r="J264" s="169">
        <f t="shared" ref="J264:J327" si="144">+G264-I264</f>
        <v>4500508</v>
      </c>
      <c r="K264" s="169">
        <v>37134414.819999993</v>
      </c>
      <c r="L264" s="169">
        <v>358484291.47999996</v>
      </c>
      <c r="M264" s="169">
        <f t="shared" si="119"/>
        <v>435515200.52000004</v>
      </c>
      <c r="N264" s="169">
        <v>0</v>
      </c>
      <c r="O264" s="169">
        <v>795000000</v>
      </c>
      <c r="P264" s="169">
        <f t="shared" si="120"/>
        <v>1000508</v>
      </c>
      <c r="Q264" s="169">
        <f t="shared" si="121"/>
        <v>3500000</v>
      </c>
      <c r="R264" s="169">
        <f t="shared" ref="R264:R327" si="145">+L264</f>
        <v>358484291.47999996</v>
      </c>
      <c r="T264" s="290">
        <v>20202080201</v>
      </c>
      <c r="U264" s="328" t="s">
        <v>444</v>
      </c>
      <c r="V264" s="329">
        <v>708500000</v>
      </c>
      <c r="W264" s="329">
        <v>0</v>
      </c>
      <c r="X264" s="329">
        <v>90000000</v>
      </c>
      <c r="Y264" s="329">
        <v>0</v>
      </c>
      <c r="Z264" s="329">
        <f t="shared" si="116"/>
        <v>798500000</v>
      </c>
      <c r="AA264" s="329">
        <v>0</v>
      </c>
      <c r="AB264" s="329">
        <v>795000000</v>
      </c>
      <c r="AC264" s="329">
        <v>3500000</v>
      </c>
      <c r="AD264" s="329">
        <v>0</v>
      </c>
      <c r="AE264" s="329">
        <v>793999492</v>
      </c>
      <c r="AF264" s="329">
        <v>1000508</v>
      </c>
      <c r="AG264" s="329">
        <v>321349876.65999997</v>
      </c>
      <c r="AH264" s="329">
        <v>37134414.819999993</v>
      </c>
      <c r="AI264" s="329">
        <v>358484291.47999996</v>
      </c>
      <c r="AJ264" s="335">
        <f t="shared" si="117"/>
        <v>0</v>
      </c>
    </row>
    <row r="265" spans="1:36" x14ac:dyDescent="0.25">
      <c r="A265" s="14" t="s">
        <v>445</v>
      </c>
      <c r="B265" s="9" t="s">
        <v>446</v>
      </c>
      <c r="C265" s="10">
        <f>+C266+C270+C271+C272+C273</f>
        <v>3326909669.2950001</v>
      </c>
      <c r="D265" s="10">
        <f t="shared" ref="D265:R265" si="146">+D266+D270+D271+D272+D273</f>
        <v>380000000</v>
      </c>
      <c r="E265" s="10">
        <f t="shared" si="146"/>
        <v>0</v>
      </c>
      <c r="F265" s="10">
        <f t="shared" si="146"/>
        <v>450000000</v>
      </c>
      <c r="G265" s="10">
        <f t="shared" ref="G265:G328" si="147">+C265+D265-E265+F265</f>
        <v>4156909669.2950001</v>
      </c>
      <c r="H265" s="10">
        <f t="shared" si="146"/>
        <v>47661000</v>
      </c>
      <c r="I265" s="10">
        <f t="shared" si="146"/>
        <v>3258912255.7399998</v>
      </c>
      <c r="J265" s="10">
        <f t="shared" si="144"/>
        <v>897997413.55500031</v>
      </c>
      <c r="K265" s="10">
        <f t="shared" si="146"/>
        <v>365608094.63999999</v>
      </c>
      <c r="L265" s="10">
        <f t="shared" si="146"/>
        <v>2208729771.0699997</v>
      </c>
      <c r="M265" s="10">
        <f t="shared" si="119"/>
        <v>1050182484.6700001</v>
      </c>
      <c r="N265" s="10">
        <f t="shared" si="146"/>
        <v>67511000</v>
      </c>
      <c r="O265" s="10">
        <f t="shared" si="146"/>
        <v>3729475932.0699997</v>
      </c>
      <c r="P265" s="10">
        <f t="shared" si="120"/>
        <v>470563676.32999992</v>
      </c>
      <c r="Q265" s="10">
        <f t="shared" si="121"/>
        <v>427433737.22500038</v>
      </c>
      <c r="R265" s="10">
        <f t="shared" si="145"/>
        <v>2208729771.0699997</v>
      </c>
      <c r="T265" s="290">
        <v>202020803</v>
      </c>
      <c r="U265" s="328" t="s">
        <v>446</v>
      </c>
      <c r="V265" s="329">
        <v>3326909669.2950001</v>
      </c>
      <c r="W265" s="329">
        <v>450000000</v>
      </c>
      <c r="X265" s="329">
        <v>380000000</v>
      </c>
      <c r="Y265" s="329">
        <v>0</v>
      </c>
      <c r="Z265" s="329">
        <f t="shared" ref="Z265:Z328" si="148">+V265+W265+X265-Y265</f>
        <v>4156909669.2950001</v>
      </c>
      <c r="AA265" s="329">
        <v>67511000</v>
      </c>
      <c r="AB265" s="329">
        <v>3729475932.0699997</v>
      </c>
      <c r="AC265" s="329">
        <v>427433737.22500038</v>
      </c>
      <c r="AD265" s="329">
        <v>47661000</v>
      </c>
      <c r="AE265" s="329">
        <v>3258912255.7400002</v>
      </c>
      <c r="AF265" s="329">
        <v>470563676.32999945</v>
      </c>
      <c r="AG265" s="329">
        <v>1843121676.4299998</v>
      </c>
      <c r="AH265" s="329">
        <v>365608094.63999987</v>
      </c>
      <c r="AI265" s="329">
        <v>2208729771.0699997</v>
      </c>
      <c r="AJ265" s="335">
        <f t="shared" ref="AJ265:AJ328" si="149">+W265-F265</f>
        <v>0</v>
      </c>
    </row>
    <row r="266" spans="1:36" x14ac:dyDescent="0.25">
      <c r="A266" s="14" t="s">
        <v>447</v>
      </c>
      <c r="B266" s="9" t="s">
        <v>448</v>
      </c>
      <c r="C266" s="10">
        <f>+C267+C268+C269</f>
        <v>589108000</v>
      </c>
      <c r="D266" s="10">
        <f t="shared" ref="D266:R266" si="150">+D267+D268+D269</f>
        <v>0</v>
      </c>
      <c r="E266" s="10">
        <f t="shared" si="150"/>
        <v>0</v>
      </c>
      <c r="F266" s="10">
        <f t="shared" si="150"/>
        <v>0</v>
      </c>
      <c r="G266" s="10">
        <f t="shared" si="147"/>
        <v>589108000</v>
      </c>
      <c r="H266" s="10">
        <f t="shared" si="150"/>
        <v>0</v>
      </c>
      <c r="I266" s="10">
        <f t="shared" si="150"/>
        <v>568226332.67000008</v>
      </c>
      <c r="J266" s="10">
        <f t="shared" si="144"/>
        <v>20881667.329999924</v>
      </c>
      <c r="K266" s="10">
        <f t="shared" si="150"/>
        <v>60500000</v>
      </c>
      <c r="L266" s="10">
        <f t="shared" si="150"/>
        <v>415000833</v>
      </c>
      <c r="M266" s="10">
        <f t="shared" si="119"/>
        <v>153225499.67000008</v>
      </c>
      <c r="N266" s="10">
        <f t="shared" si="150"/>
        <v>0</v>
      </c>
      <c r="O266" s="10">
        <f t="shared" si="150"/>
        <v>574726333</v>
      </c>
      <c r="P266" s="10">
        <f t="shared" si="120"/>
        <v>6500000.3299999237</v>
      </c>
      <c r="Q266" s="10">
        <f t="shared" si="121"/>
        <v>14381667</v>
      </c>
      <c r="R266" s="10">
        <f t="shared" si="145"/>
        <v>415000833</v>
      </c>
      <c r="T266" s="290">
        <v>20202080301</v>
      </c>
      <c r="U266" s="328" t="s">
        <v>448</v>
      </c>
      <c r="V266" s="329">
        <v>589108000</v>
      </c>
      <c r="W266" s="329">
        <v>0</v>
      </c>
      <c r="X266" s="329">
        <v>0</v>
      </c>
      <c r="Y266" s="329">
        <v>0</v>
      </c>
      <c r="Z266" s="329">
        <f t="shared" si="148"/>
        <v>589108000</v>
      </c>
      <c r="AA266" s="329">
        <v>0</v>
      </c>
      <c r="AB266" s="329">
        <v>574726333</v>
      </c>
      <c r="AC266" s="329">
        <v>14381667</v>
      </c>
      <c r="AD266" s="329">
        <v>0</v>
      </c>
      <c r="AE266" s="329">
        <v>568226332.67000008</v>
      </c>
      <c r="AF266" s="329">
        <v>6500000.3299999237</v>
      </c>
      <c r="AG266" s="329">
        <v>354500833</v>
      </c>
      <c r="AH266" s="329">
        <v>60500000</v>
      </c>
      <c r="AI266" s="329">
        <v>415000833</v>
      </c>
      <c r="AJ266" s="335">
        <f t="shared" si="149"/>
        <v>0</v>
      </c>
    </row>
    <row r="267" spans="1:36" s="4" customFormat="1" x14ac:dyDescent="0.25">
      <c r="A267" s="13" t="s">
        <v>449</v>
      </c>
      <c r="B267" s="1" t="s">
        <v>450</v>
      </c>
      <c r="C267" s="169">
        <v>30000000</v>
      </c>
      <c r="D267" s="169">
        <v>0</v>
      </c>
      <c r="E267" s="169">
        <v>0</v>
      </c>
      <c r="F267" s="169">
        <v>0</v>
      </c>
      <c r="G267" s="169">
        <f t="shared" si="147"/>
        <v>30000000</v>
      </c>
      <c r="H267" s="169">
        <v>0</v>
      </c>
      <c r="I267" s="169">
        <v>25450000</v>
      </c>
      <c r="J267" s="169">
        <f t="shared" si="144"/>
        <v>4550000</v>
      </c>
      <c r="K267" s="169">
        <v>0</v>
      </c>
      <c r="L267" s="169">
        <v>25450000</v>
      </c>
      <c r="M267" s="169">
        <f t="shared" si="119"/>
        <v>0</v>
      </c>
      <c r="N267" s="169">
        <v>0</v>
      </c>
      <c r="O267" s="169">
        <v>25450000</v>
      </c>
      <c r="P267" s="169">
        <f t="shared" si="120"/>
        <v>0</v>
      </c>
      <c r="Q267" s="169">
        <f t="shared" si="121"/>
        <v>4550000</v>
      </c>
      <c r="R267" s="169">
        <f t="shared" si="145"/>
        <v>25450000</v>
      </c>
      <c r="T267" s="290">
        <v>202020803011</v>
      </c>
      <c r="U267" s="328" t="s">
        <v>450</v>
      </c>
      <c r="V267" s="329">
        <v>30000000</v>
      </c>
      <c r="W267" s="329">
        <v>0</v>
      </c>
      <c r="X267" s="329">
        <v>0</v>
      </c>
      <c r="Y267" s="329">
        <v>0</v>
      </c>
      <c r="Z267" s="329">
        <f t="shared" si="148"/>
        <v>30000000</v>
      </c>
      <c r="AA267" s="329">
        <v>0</v>
      </c>
      <c r="AB267" s="329">
        <v>25450000</v>
      </c>
      <c r="AC267" s="329">
        <v>4550000</v>
      </c>
      <c r="AD267" s="329">
        <v>0</v>
      </c>
      <c r="AE267" s="329">
        <v>25450000</v>
      </c>
      <c r="AF267" s="329">
        <v>0</v>
      </c>
      <c r="AG267" s="329">
        <v>25450000</v>
      </c>
      <c r="AH267" s="329">
        <v>0</v>
      </c>
      <c r="AI267" s="329">
        <v>25450000</v>
      </c>
      <c r="AJ267" s="335">
        <f t="shared" si="149"/>
        <v>0</v>
      </c>
    </row>
    <row r="268" spans="1:36" x14ac:dyDescent="0.25">
      <c r="A268" s="13" t="s">
        <v>451</v>
      </c>
      <c r="B268" s="1" t="s">
        <v>452</v>
      </c>
      <c r="C268" s="169">
        <v>100000000</v>
      </c>
      <c r="D268" s="169">
        <v>0</v>
      </c>
      <c r="E268" s="169">
        <v>0</v>
      </c>
      <c r="F268" s="169">
        <v>0</v>
      </c>
      <c r="G268" s="169">
        <f t="shared" si="147"/>
        <v>100000000</v>
      </c>
      <c r="H268" s="169">
        <v>0</v>
      </c>
      <c r="I268" s="169">
        <v>100000000</v>
      </c>
      <c r="J268" s="169">
        <f t="shared" si="144"/>
        <v>0</v>
      </c>
      <c r="K268" s="169">
        <v>23200000</v>
      </c>
      <c r="L268" s="169">
        <v>49180000</v>
      </c>
      <c r="M268" s="169">
        <f t="shared" si="119"/>
        <v>50820000</v>
      </c>
      <c r="N268" s="169">
        <v>0</v>
      </c>
      <c r="O268" s="169">
        <v>100000000</v>
      </c>
      <c r="P268" s="169">
        <f t="shared" si="120"/>
        <v>0</v>
      </c>
      <c r="Q268" s="169">
        <f t="shared" si="121"/>
        <v>0</v>
      </c>
      <c r="R268" s="169">
        <f t="shared" si="145"/>
        <v>49180000</v>
      </c>
      <c r="T268" s="290">
        <v>202020803013</v>
      </c>
      <c r="U268" s="328" t="s">
        <v>452</v>
      </c>
      <c r="V268" s="329">
        <v>100000000</v>
      </c>
      <c r="W268" s="329">
        <v>0</v>
      </c>
      <c r="X268" s="329">
        <v>0</v>
      </c>
      <c r="Y268" s="329">
        <v>0</v>
      </c>
      <c r="Z268" s="329">
        <f t="shared" si="148"/>
        <v>100000000</v>
      </c>
      <c r="AA268" s="329">
        <v>0</v>
      </c>
      <c r="AB268" s="329">
        <v>100000000</v>
      </c>
      <c r="AC268" s="329">
        <v>0</v>
      </c>
      <c r="AD268" s="329">
        <v>0</v>
      </c>
      <c r="AE268" s="329">
        <v>100000000</v>
      </c>
      <c r="AF268" s="329">
        <v>0</v>
      </c>
      <c r="AG268" s="329">
        <v>25980000</v>
      </c>
      <c r="AH268" s="329">
        <v>23200000</v>
      </c>
      <c r="AI268" s="329">
        <v>49180000</v>
      </c>
      <c r="AJ268" s="335">
        <f t="shared" si="149"/>
        <v>0</v>
      </c>
    </row>
    <row r="269" spans="1:36" x14ac:dyDescent="0.25">
      <c r="A269" s="13" t="s">
        <v>453</v>
      </c>
      <c r="B269" s="1" t="s">
        <v>454</v>
      </c>
      <c r="C269" s="169">
        <v>459108000</v>
      </c>
      <c r="D269" s="169">
        <v>0</v>
      </c>
      <c r="E269" s="169">
        <v>0</v>
      </c>
      <c r="F269" s="169">
        <v>0</v>
      </c>
      <c r="G269" s="169">
        <f t="shared" si="147"/>
        <v>459108000</v>
      </c>
      <c r="H269" s="169">
        <v>0</v>
      </c>
      <c r="I269" s="169">
        <v>442776332.67000002</v>
      </c>
      <c r="J269" s="169">
        <f t="shared" si="144"/>
        <v>16331667.329999983</v>
      </c>
      <c r="K269" s="169">
        <v>37300000</v>
      </c>
      <c r="L269" s="169">
        <v>340370833</v>
      </c>
      <c r="M269" s="169">
        <f t="shared" si="119"/>
        <v>102405499.67000002</v>
      </c>
      <c r="N269" s="169">
        <v>0</v>
      </c>
      <c r="O269" s="169">
        <v>449276333</v>
      </c>
      <c r="P269" s="169">
        <f t="shared" si="120"/>
        <v>6500000.3299999833</v>
      </c>
      <c r="Q269" s="169">
        <f t="shared" si="121"/>
        <v>9831667</v>
      </c>
      <c r="R269" s="169">
        <f t="shared" si="145"/>
        <v>340370833</v>
      </c>
      <c r="T269" s="290">
        <v>202020803019</v>
      </c>
      <c r="U269" s="328" t="s">
        <v>454</v>
      </c>
      <c r="V269" s="329">
        <v>459108000</v>
      </c>
      <c r="W269" s="329">
        <v>0</v>
      </c>
      <c r="X269" s="329">
        <v>0</v>
      </c>
      <c r="Y269" s="329">
        <v>0</v>
      </c>
      <c r="Z269" s="329">
        <f t="shared" si="148"/>
        <v>459108000</v>
      </c>
      <c r="AA269" s="329">
        <v>0</v>
      </c>
      <c r="AB269" s="329">
        <v>449276333</v>
      </c>
      <c r="AC269" s="329">
        <v>9831667</v>
      </c>
      <c r="AD269" s="329">
        <v>0</v>
      </c>
      <c r="AE269" s="329">
        <v>442776332.67000002</v>
      </c>
      <c r="AF269" s="329">
        <v>6500000.3299999833</v>
      </c>
      <c r="AG269" s="329">
        <v>303070833</v>
      </c>
      <c r="AH269" s="329">
        <v>37300000</v>
      </c>
      <c r="AI269" s="329">
        <v>340370833</v>
      </c>
      <c r="AJ269" s="335">
        <f t="shared" si="149"/>
        <v>0</v>
      </c>
    </row>
    <row r="270" spans="1:36" x14ac:dyDescent="0.25">
      <c r="A270" s="13" t="s">
        <v>455</v>
      </c>
      <c r="B270" s="1" t="s">
        <v>456</v>
      </c>
      <c r="C270" s="169">
        <v>60000000</v>
      </c>
      <c r="D270" s="169">
        <v>0</v>
      </c>
      <c r="E270" s="169">
        <v>0</v>
      </c>
      <c r="F270" s="169">
        <v>0</v>
      </c>
      <c r="G270" s="169">
        <f t="shared" si="147"/>
        <v>60000000</v>
      </c>
      <c r="H270" s="169">
        <v>0</v>
      </c>
      <c r="I270" s="169">
        <v>60000000</v>
      </c>
      <c r="J270" s="169">
        <f t="shared" si="144"/>
        <v>0</v>
      </c>
      <c r="K270" s="169">
        <v>10872547.640000001</v>
      </c>
      <c r="L270" s="169">
        <v>42000000</v>
      </c>
      <c r="M270" s="169">
        <f t="shared" ref="M270:M333" si="151">+I270-L270</f>
        <v>18000000</v>
      </c>
      <c r="N270" s="169">
        <v>0</v>
      </c>
      <c r="O270" s="169">
        <v>60000000</v>
      </c>
      <c r="P270" s="169">
        <f t="shared" ref="P270:P333" si="152">+O270-I270</f>
        <v>0</v>
      </c>
      <c r="Q270" s="169">
        <f t="shared" ref="Q270:Q333" si="153">+G270-O270</f>
        <v>0</v>
      </c>
      <c r="R270" s="169">
        <f t="shared" si="145"/>
        <v>42000000</v>
      </c>
      <c r="T270" s="290">
        <v>20202080303</v>
      </c>
      <c r="U270" s="328" t="s">
        <v>456</v>
      </c>
      <c r="V270" s="329">
        <v>60000000</v>
      </c>
      <c r="W270" s="329">
        <v>0</v>
      </c>
      <c r="X270" s="329">
        <v>0</v>
      </c>
      <c r="Y270" s="329">
        <v>0</v>
      </c>
      <c r="Z270" s="329">
        <f t="shared" si="148"/>
        <v>60000000</v>
      </c>
      <c r="AA270" s="329">
        <v>0</v>
      </c>
      <c r="AB270" s="329">
        <v>60000000</v>
      </c>
      <c r="AC270" s="329">
        <v>0</v>
      </c>
      <c r="AD270" s="329">
        <v>0</v>
      </c>
      <c r="AE270" s="329">
        <v>60000000</v>
      </c>
      <c r="AF270" s="329">
        <v>0</v>
      </c>
      <c r="AG270" s="329">
        <v>31127452.359999999</v>
      </c>
      <c r="AH270" s="329">
        <v>10872547.640000001</v>
      </c>
      <c r="AI270" s="329">
        <v>42000000</v>
      </c>
      <c r="AJ270" s="335">
        <f t="shared" si="149"/>
        <v>0</v>
      </c>
    </row>
    <row r="271" spans="1:36" s="4" customFormat="1" x14ac:dyDescent="0.25">
      <c r="A271" s="13" t="s">
        <v>457</v>
      </c>
      <c r="B271" s="1" t="s">
        <v>458</v>
      </c>
      <c r="C271" s="169">
        <v>654000000</v>
      </c>
      <c r="D271" s="169">
        <v>0</v>
      </c>
      <c r="E271" s="169">
        <v>0</v>
      </c>
      <c r="F271" s="169">
        <v>0</v>
      </c>
      <c r="G271" s="169">
        <f t="shared" si="147"/>
        <v>654000000</v>
      </c>
      <c r="H271" s="169">
        <v>1961000</v>
      </c>
      <c r="I271" s="169">
        <v>289915708</v>
      </c>
      <c r="J271" s="169">
        <f t="shared" si="144"/>
        <v>364084292</v>
      </c>
      <c r="K271" s="169">
        <v>28908000</v>
      </c>
      <c r="L271" s="169">
        <v>160364100</v>
      </c>
      <c r="M271" s="169">
        <f t="shared" si="151"/>
        <v>129551608</v>
      </c>
      <c r="N271" s="169">
        <v>1961000</v>
      </c>
      <c r="O271" s="169">
        <v>652246512</v>
      </c>
      <c r="P271" s="169">
        <f t="shared" si="152"/>
        <v>362330804</v>
      </c>
      <c r="Q271" s="169">
        <f t="shared" si="153"/>
        <v>1753488</v>
      </c>
      <c r="R271" s="169">
        <f t="shared" si="145"/>
        <v>160364100</v>
      </c>
      <c r="T271" s="290">
        <v>20202080305</v>
      </c>
      <c r="U271" s="328" t="s">
        <v>458</v>
      </c>
      <c r="V271" s="329">
        <v>654000000</v>
      </c>
      <c r="W271" s="329">
        <v>0</v>
      </c>
      <c r="X271" s="329">
        <v>0</v>
      </c>
      <c r="Y271" s="329">
        <v>0</v>
      </c>
      <c r="Z271" s="329">
        <f t="shared" si="148"/>
        <v>654000000</v>
      </c>
      <c r="AA271" s="329">
        <v>1961000</v>
      </c>
      <c r="AB271" s="329">
        <v>652246512</v>
      </c>
      <c r="AC271" s="329">
        <v>1753488</v>
      </c>
      <c r="AD271" s="329">
        <v>1961000</v>
      </c>
      <c r="AE271" s="329">
        <v>289915708</v>
      </c>
      <c r="AF271" s="329">
        <v>362330804</v>
      </c>
      <c r="AG271" s="329">
        <v>131456100</v>
      </c>
      <c r="AH271" s="329">
        <v>28908000</v>
      </c>
      <c r="AI271" s="329">
        <v>160364100</v>
      </c>
      <c r="AJ271" s="335">
        <f t="shared" si="149"/>
        <v>0</v>
      </c>
    </row>
    <row r="272" spans="1:36" x14ac:dyDescent="0.25">
      <c r="A272" s="13" t="s">
        <v>459</v>
      </c>
      <c r="B272" s="1" t="s">
        <v>460</v>
      </c>
      <c r="C272" s="169">
        <v>79273263.724999994</v>
      </c>
      <c r="D272" s="169">
        <v>0</v>
      </c>
      <c r="E272" s="169">
        <v>0</v>
      </c>
      <c r="F272" s="169">
        <v>0</v>
      </c>
      <c r="G272" s="169">
        <f t="shared" si="147"/>
        <v>79273263.724999994</v>
      </c>
      <c r="H272" s="169">
        <v>0</v>
      </c>
      <c r="I272" s="169">
        <v>44115900</v>
      </c>
      <c r="J272" s="169">
        <f t="shared" si="144"/>
        <v>35157363.724999994</v>
      </c>
      <c r="K272" s="169">
        <v>0</v>
      </c>
      <c r="L272" s="169">
        <v>44115900</v>
      </c>
      <c r="M272" s="169">
        <f t="shared" si="151"/>
        <v>0</v>
      </c>
      <c r="N272" s="169">
        <v>0</v>
      </c>
      <c r="O272" s="169">
        <v>45716500</v>
      </c>
      <c r="P272" s="169">
        <f t="shared" si="152"/>
        <v>1600600</v>
      </c>
      <c r="Q272" s="169">
        <f t="shared" si="153"/>
        <v>33556763.724999994</v>
      </c>
      <c r="R272" s="169">
        <f t="shared" si="145"/>
        <v>44115900</v>
      </c>
      <c r="T272" s="290">
        <v>20202080306</v>
      </c>
      <c r="U272" s="328" t="s">
        <v>460</v>
      </c>
      <c r="V272" s="329">
        <v>79273263.724999994</v>
      </c>
      <c r="W272" s="329">
        <v>0</v>
      </c>
      <c r="X272" s="329">
        <v>0</v>
      </c>
      <c r="Y272" s="329">
        <v>0</v>
      </c>
      <c r="Z272" s="329">
        <f t="shared" si="148"/>
        <v>79273263.724999994</v>
      </c>
      <c r="AA272" s="329">
        <v>0</v>
      </c>
      <c r="AB272" s="329">
        <v>45716500</v>
      </c>
      <c r="AC272" s="329">
        <v>33556763.724999994</v>
      </c>
      <c r="AD272" s="329">
        <v>0</v>
      </c>
      <c r="AE272" s="329">
        <v>44115900</v>
      </c>
      <c r="AF272" s="329">
        <v>1600600</v>
      </c>
      <c r="AG272" s="329">
        <v>44115900</v>
      </c>
      <c r="AH272" s="329">
        <v>0</v>
      </c>
      <c r="AI272" s="329">
        <v>44115900</v>
      </c>
      <c r="AJ272" s="335">
        <f t="shared" si="149"/>
        <v>0</v>
      </c>
    </row>
    <row r="273" spans="1:36" x14ac:dyDescent="0.25">
      <c r="A273" s="13" t="s">
        <v>461</v>
      </c>
      <c r="B273" s="1" t="s">
        <v>462</v>
      </c>
      <c r="C273" s="169">
        <v>1944528405.5699999</v>
      </c>
      <c r="D273" s="169">
        <v>380000000</v>
      </c>
      <c r="E273" s="169">
        <v>0</v>
      </c>
      <c r="F273" s="169">
        <v>450000000</v>
      </c>
      <c r="G273" s="169">
        <f t="shared" si="147"/>
        <v>2774528405.5699997</v>
      </c>
      <c r="H273" s="169">
        <v>45700000</v>
      </c>
      <c r="I273" s="169">
        <v>2296654315.0699997</v>
      </c>
      <c r="J273" s="169">
        <f t="shared" si="144"/>
        <v>477874090.5</v>
      </c>
      <c r="K273" s="169">
        <v>265327547</v>
      </c>
      <c r="L273" s="169">
        <v>1547248938.0699999</v>
      </c>
      <c r="M273" s="169">
        <f t="shared" si="151"/>
        <v>749405376.99999976</v>
      </c>
      <c r="N273" s="169">
        <v>65550000</v>
      </c>
      <c r="O273" s="169">
        <v>2396786587.0699997</v>
      </c>
      <c r="P273" s="169">
        <f t="shared" si="152"/>
        <v>100132272</v>
      </c>
      <c r="Q273" s="169">
        <f t="shared" si="153"/>
        <v>377741818.5</v>
      </c>
      <c r="R273" s="169">
        <f t="shared" si="145"/>
        <v>1547248938.0699999</v>
      </c>
      <c r="T273" s="290">
        <v>20202080309</v>
      </c>
      <c r="U273" s="328" t="s">
        <v>462</v>
      </c>
      <c r="V273" s="329">
        <v>1944528405.5699999</v>
      </c>
      <c r="W273" s="330">
        <v>450000000</v>
      </c>
      <c r="X273" s="329">
        <v>380000000</v>
      </c>
      <c r="Y273" s="329">
        <v>0</v>
      </c>
      <c r="Z273" s="329">
        <f t="shared" si="148"/>
        <v>2774528405.5699997</v>
      </c>
      <c r="AA273" s="329">
        <v>65550000</v>
      </c>
      <c r="AB273" s="329">
        <v>2396786587.0699997</v>
      </c>
      <c r="AC273" s="329">
        <v>377741818.5</v>
      </c>
      <c r="AD273" s="329">
        <v>45700000</v>
      </c>
      <c r="AE273" s="329">
        <v>2296654315.0699997</v>
      </c>
      <c r="AF273" s="329">
        <v>100132272</v>
      </c>
      <c r="AG273" s="329">
        <v>1281921391.0699999</v>
      </c>
      <c r="AH273" s="329">
        <v>265327547</v>
      </c>
      <c r="AI273" s="329">
        <v>1547248938.0699999</v>
      </c>
      <c r="AJ273" s="335">
        <f t="shared" si="149"/>
        <v>0</v>
      </c>
    </row>
    <row r="274" spans="1:36" x14ac:dyDescent="0.25">
      <c r="A274" s="14" t="s">
        <v>463</v>
      </c>
      <c r="B274" s="9" t="s">
        <v>464</v>
      </c>
      <c r="C274" s="10">
        <f>+C275+C276+C277</f>
        <v>339000000</v>
      </c>
      <c r="D274" s="10">
        <f t="shared" ref="D274:R274" si="154">+D275+D276+D277</f>
        <v>0</v>
      </c>
      <c r="E274" s="10">
        <f t="shared" si="154"/>
        <v>0</v>
      </c>
      <c r="F274" s="10">
        <f t="shared" si="154"/>
        <v>128000000</v>
      </c>
      <c r="G274" s="10">
        <f t="shared" si="147"/>
        <v>467000000</v>
      </c>
      <c r="H274" s="10">
        <f t="shared" si="154"/>
        <v>7763640</v>
      </c>
      <c r="I274" s="10">
        <f t="shared" si="154"/>
        <v>351684034</v>
      </c>
      <c r="J274" s="10">
        <f t="shared" si="144"/>
        <v>115315966</v>
      </c>
      <c r="K274" s="10">
        <f t="shared" si="154"/>
        <v>41273940</v>
      </c>
      <c r="L274" s="10">
        <f t="shared" si="154"/>
        <v>215581885</v>
      </c>
      <c r="M274" s="10">
        <f t="shared" si="151"/>
        <v>136102149</v>
      </c>
      <c r="N274" s="10">
        <f t="shared" si="154"/>
        <v>107763640</v>
      </c>
      <c r="O274" s="10">
        <f t="shared" si="154"/>
        <v>451684034</v>
      </c>
      <c r="P274" s="10">
        <f t="shared" si="152"/>
        <v>100000000</v>
      </c>
      <c r="Q274" s="10">
        <f t="shared" si="153"/>
        <v>15315966</v>
      </c>
      <c r="R274" s="10">
        <f t="shared" si="145"/>
        <v>215581885</v>
      </c>
      <c r="T274" s="290">
        <v>202020804</v>
      </c>
      <c r="U274" s="328" t="s">
        <v>464</v>
      </c>
      <c r="V274" s="329">
        <v>339000000</v>
      </c>
      <c r="W274" s="329">
        <v>128000000</v>
      </c>
      <c r="X274" s="329">
        <v>0</v>
      </c>
      <c r="Y274" s="329">
        <v>0</v>
      </c>
      <c r="Z274" s="329">
        <f t="shared" si="148"/>
        <v>467000000</v>
      </c>
      <c r="AA274" s="329">
        <v>107763640</v>
      </c>
      <c r="AB274" s="329">
        <v>451684034</v>
      </c>
      <c r="AC274" s="329">
        <v>15315966</v>
      </c>
      <c r="AD274" s="329">
        <v>7763640</v>
      </c>
      <c r="AE274" s="329">
        <v>351684034</v>
      </c>
      <c r="AF274" s="329">
        <v>100000000</v>
      </c>
      <c r="AG274" s="329">
        <v>174307945</v>
      </c>
      <c r="AH274" s="329">
        <v>41273940</v>
      </c>
      <c r="AI274" s="329">
        <v>215581885</v>
      </c>
      <c r="AJ274" s="335">
        <f t="shared" si="149"/>
        <v>0</v>
      </c>
    </row>
    <row r="275" spans="1:36" x14ac:dyDescent="0.25">
      <c r="A275" s="13" t="s">
        <v>465</v>
      </c>
      <c r="B275" s="1" t="s">
        <v>466</v>
      </c>
      <c r="C275" s="169">
        <v>144000000</v>
      </c>
      <c r="D275" s="169">
        <v>0</v>
      </c>
      <c r="E275" s="169">
        <v>0</v>
      </c>
      <c r="F275" s="169">
        <v>0</v>
      </c>
      <c r="G275" s="169">
        <f t="shared" si="147"/>
        <v>144000000</v>
      </c>
      <c r="H275" s="169">
        <v>0</v>
      </c>
      <c r="I275" s="169">
        <v>141694304</v>
      </c>
      <c r="J275" s="169">
        <f t="shared" si="144"/>
        <v>2305696</v>
      </c>
      <c r="K275" s="169">
        <v>4036365</v>
      </c>
      <c r="L275" s="169">
        <v>108527134</v>
      </c>
      <c r="M275" s="169">
        <f t="shared" si="151"/>
        <v>33167170</v>
      </c>
      <c r="N275" s="169">
        <v>2305696</v>
      </c>
      <c r="O275" s="169">
        <v>144000000</v>
      </c>
      <c r="P275" s="169">
        <f t="shared" si="152"/>
        <v>2305696</v>
      </c>
      <c r="Q275" s="169">
        <f t="shared" si="153"/>
        <v>0</v>
      </c>
      <c r="R275" s="169">
        <f t="shared" si="145"/>
        <v>108527134</v>
      </c>
      <c r="T275" s="290">
        <v>20202080401</v>
      </c>
      <c r="U275" s="328" t="s">
        <v>466</v>
      </c>
      <c r="V275" s="329">
        <v>144000000</v>
      </c>
      <c r="W275" s="329">
        <v>0</v>
      </c>
      <c r="X275" s="329">
        <v>0</v>
      </c>
      <c r="Y275" s="329">
        <v>0</v>
      </c>
      <c r="Z275" s="329">
        <f t="shared" si="148"/>
        <v>144000000</v>
      </c>
      <c r="AA275" s="329">
        <v>2305696</v>
      </c>
      <c r="AB275" s="329">
        <v>144000000</v>
      </c>
      <c r="AC275" s="329">
        <v>0</v>
      </c>
      <c r="AD275" s="329">
        <v>0</v>
      </c>
      <c r="AE275" s="329">
        <v>141694304</v>
      </c>
      <c r="AF275" s="329">
        <v>2305696</v>
      </c>
      <c r="AG275" s="329">
        <v>104490769</v>
      </c>
      <c r="AH275" s="329">
        <v>4036365</v>
      </c>
      <c r="AI275" s="329">
        <v>108527134</v>
      </c>
      <c r="AJ275" s="335">
        <f t="shared" si="149"/>
        <v>0</v>
      </c>
    </row>
    <row r="276" spans="1:36" s="4" customFormat="1" x14ac:dyDescent="0.25">
      <c r="A276" s="13" t="s">
        <v>467</v>
      </c>
      <c r="B276" s="1" t="s">
        <v>468</v>
      </c>
      <c r="C276" s="169">
        <v>180000000</v>
      </c>
      <c r="D276" s="169">
        <v>0</v>
      </c>
      <c r="E276" s="169">
        <v>0</v>
      </c>
      <c r="F276" s="169">
        <v>128000000</v>
      </c>
      <c r="G276" s="169">
        <f t="shared" si="147"/>
        <v>308000000</v>
      </c>
      <c r="H276" s="169">
        <v>7763640</v>
      </c>
      <c r="I276" s="169">
        <v>194989730</v>
      </c>
      <c r="J276" s="169">
        <f t="shared" si="144"/>
        <v>113010270</v>
      </c>
      <c r="K276" s="169">
        <v>37237575</v>
      </c>
      <c r="L276" s="169">
        <v>92093920</v>
      </c>
      <c r="M276" s="169">
        <f t="shared" si="151"/>
        <v>102895810</v>
      </c>
      <c r="N276" s="169">
        <v>105457944</v>
      </c>
      <c r="O276" s="169">
        <v>292684034</v>
      </c>
      <c r="P276" s="169">
        <f t="shared" si="152"/>
        <v>97694304</v>
      </c>
      <c r="Q276" s="169">
        <f t="shared" si="153"/>
        <v>15315966</v>
      </c>
      <c r="R276" s="169">
        <f t="shared" si="145"/>
        <v>92093920</v>
      </c>
      <c r="T276" s="290">
        <v>20202080402</v>
      </c>
      <c r="U276" s="328" t="s">
        <v>468</v>
      </c>
      <c r="V276" s="329">
        <v>180000000</v>
      </c>
      <c r="W276" s="330">
        <v>128000000</v>
      </c>
      <c r="X276" s="329">
        <v>0</v>
      </c>
      <c r="Y276" s="329">
        <v>0</v>
      </c>
      <c r="Z276" s="329">
        <f t="shared" si="148"/>
        <v>308000000</v>
      </c>
      <c r="AA276" s="329">
        <v>105457944</v>
      </c>
      <c r="AB276" s="329">
        <v>292684034</v>
      </c>
      <c r="AC276" s="329">
        <v>15315966</v>
      </c>
      <c r="AD276" s="329">
        <v>7763640</v>
      </c>
      <c r="AE276" s="329">
        <v>194989730</v>
      </c>
      <c r="AF276" s="329">
        <v>97694304</v>
      </c>
      <c r="AG276" s="329">
        <v>54856345</v>
      </c>
      <c r="AH276" s="329">
        <v>37237575</v>
      </c>
      <c r="AI276" s="329">
        <v>92093920</v>
      </c>
      <c r="AJ276" s="335">
        <f t="shared" si="149"/>
        <v>0</v>
      </c>
    </row>
    <row r="277" spans="1:36" x14ac:dyDescent="0.25">
      <c r="A277" s="13" t="s">
        <v>469</v>
      </c>
      <c r="B277" s="1" t="s">
        <v>470</v>
      </c>
      <c r="C277" s="169">
        <v>15000000</v>
      </c>
      <c r="D277" s="169">
        <v>0</v>
      </c>
      <c r="E277" s="169">
        <v>0</v>
      </c>
      <c r="F277" s="169">
        <v>0</v>
      </c>
      <c r="G277" s="169">
        <f t="shared" si="147"/>
        <v>15000000</v>
      </c>
      <c r="H277" s="169">
        <v>0</v>
      </c>
      <c r="I277" s="169">
        <v>15000000</v>
      </c>
      <c r="J277" s="169">
        <f t="shared" si="144"/>
        <v>0</v>
      </c>
      <c r="K277" s="169">
        <v>0</v>
      </c>
      <c r="L277" s="169">
        <v>14960831</v>
      </c>
      <c r="M277" s="169">
        <f t="shared" si="151"/>
        <v>39169</v>
      </c>
      <c r="N277" s="169">
        <v>0</v>
      </c>
      <c r="O277" s="169">
        <v>15000000</v>
      </c>
      <c r="P277" s="169">
        <f t="shared" si="152"/>
        <v>0</v>
      </c>
      <c r="Q277" s="169">
        <f t="shared" si="153"/>
        <v>0</v>
      </c>
      <c r="R277" s="169">
        <f t="shared" si="145"/>
        <v>14960831</v>
      </c>
      <c r="T277" s="290">
        <v>20202080405</v>
      </c>
      <c r="U277" s="328" t="s">
        <v>470</v>
      </c>
      <c r="V277" s="329">
        <v>15000000</v>
      </c>
      <c r="W277" s="329">
        <v>0</v>
      </c>
      <c r="X277" s="329">
        <v>0</v>
      </c>
      <c r="Y277" s="329">
        <v>0</v>
      </c>
      <c r="Z277" s="329">
        <f t="shared" si="148"/>
        <v>15000000</v>
      </c>
      <c r="AA277" s="329">
        <v>0</v>
      </c>
      <c r="AB277" s="329">
        <v>15000000</v>
      </c>
      <c r="AC277" s="329">
        <v>0</v>
      </c>
      <c r="AD277" s="329">
        <v>0</v>
      </c>
      <c r="AE277" s="329">
        <v>15000000</v>
      </c>
      <c r="AF277" s="329">
        <v>0</v>
      </c>
      <c r="AG277" s="329">
        <v>14960831</v>
      </c>
      <c r="AH277" s="329">
        <v>0</v>
      </c>
      <c r="AI277" s="329">
        <v>14960831</v>
      </c>
      <c r="AJ277" s="335">
        <f t="shared" si="149"/>
        <v>0</v>
      </c>
    </row>
    <row r="278" spans="1:36" x14ac:dyDescent="0.25">
      <c r="A278" s="14" t="s">
        <v>471</v>
      </c>
      <c r="B278" s="9" t="s">
        <v>472</v>
      </c>
      <c r="C278" s="10">
        <f>+C279+C280+C281</f>
        <v>836258755</v>
      </c>
      <c r="D278" s="10">
        <f t="shared" ref="D278:R278" si="155">+D279+D280+D281</f>
        <v>0</v>
      </c>
      <c r="E278" s="10">
        <f t="shared" si="155"/>
        <v>0</v>
      </c>
      <c r="F278" s="10">
        <f t="shared" si="155"/>
        <v>0</v>
      </c>
      <c r="G278" s="10">
        <f t="shared" si="147"/>
        <v>836258755</v>
      </c>
      <c r="H278" s="10">
        <f t="shared" si="155"/>
        <v>0</v>
      </c>
      <c r="I278" s="10">
        <f t="shared" si="155"/>
        <v>672035517</v>
      </c>
      <c r="J278" s="10">
        <f t="shared" si="144"/>
        <v>164223238</v>
      </c>
      <c r="K278" s="10">
        <f t="shared" si="155"/>
        <v>93946960</v>
      </c>
      <c r="L278" s="10">
        <f t="shared" si="155"/>
        <v>334307674</v>
      </c>
      <c r="M278" s="10">
        <f t="shared" si="151"/>
        <v>337727843</v>
      </c>
      <c r="N278" s="10">
        <f t="shared" si="155"/>
        <v>0</v>
      </c>
      <c r="O278" s="10">
        <f t="shared" si="155"/>
        <v>684587688</v>
      </c>
      <c r="P278" s="10">
        <f t="shared" si="152"/>
        <v>12552171</v>
      </c>
      <c r="Q278" s="10">
        <f t="shared" si="153"/>
        <v>151671067</v>
      </c>
      <c r="R278" s="10">
        <f t="shared" si="145"/>
        <v>334307674</v>
      </c>
      <c r="T278" s="290">
        <v>202020805</v>
      </c>
      <c r="U278" s="328" t="s">
        <v>472</v>
      </c>
      <c r="V278" s="329">
        <v>836258755</v>
      </c>
      <c r="W278" s="329">
        <v>0</v>
      </c>
      <c r="X278" s="329">
        <v>0</v>
      </c>
      <c r="Y278" s="329">
        <v>0</v>
      </c>
      <c r="Z278" s="329">
        <f t="shared" si="148"/>
        <v>836258755</v>
      </c>
      <c r="AA278" s="329">
        <v>0</v>
      </c>
      <c r="AB278" s="329">
        <v>684587688</v>
      </c>
      <c r="AC278" s="329">
        <v>151671067</v>
      </c>
      <c r="AD278" s="329">
        <v>0</v>
      </c>
      <c r="AE278" s="329">
        <v>672035517</v>
      </c>
      <c r="AF278" s="329">
        <v>12552171</v>
      </c>
      <c r="AG278" s="329">
        <v>240360714</v>
      </c>
      <c r="AH278" s="329">
        <v>93946960</v>
      </c>
      <c r="AI278" s="329">
        <v>334307674</v>
      </c>
      <c r="AJ278" s="335">
        <f t="shared" si="149"/>
        <v>0</v>
      </c>
    </row>
    <row r="279" spans="1:36" s="4" customFormat="1" x14ac:dyDescent="0.25">
      <c r="A279" s="13" t="s">
        <v>473</v>
      </c>
      <c r="B279" s="1" t="s">
        <v>474</v>
      </c>
      <c r="C279" s="169">
        <v>773758755</v>
      </c>
      <c r="D279" s="169">
        <v>0</v>
      </c>
      <c r="E279" s="169">
        <v>0</v>
      </c>
      <c r="F279" s="169">
        <v>0</v>
      </c>
      <c r="G279" s="169">
        <f t="shared" si="147"/>
        <v>773758755</v>
      </c>
      <c r="H279" s="169">
        <v>0</v>
      </c>
      <c r="I279" s="169">
        <v>641845644</v>
      </c>
      <c r="J279" s="169">
        <f t="shared" si="144"/>
        <v>131913111</v>
      </c>
      <c r="K279" s="169">
        <v>93946960</v>
      </c>
      <c r="L279" s="169">
        <v>321935801</v>
      </c>
      <c r="M279" s="169">
        <f t="shared" si="151"/>
        <v>319909843</v>
      </c>
      <c r="N279" s="169">
        <v>0</v>
      </c>
      <c r="O279" s="169">
        <v>647087688</v>
      </c>
      <c r="P279" s="169">
        <f t="shared" si="152"/>
        <v>5242044</v>
      </c>
      <c r="Q279" s="169">
        <f t="shared" si="153"/>
        <v>126671067</v>
      </c>
      <c r="R279" s="169">
        <f t="shared" si="145"/>
        <v>321935801</v>
      </c>
      <c r="T279" s="290">
        <v>20202080502</v>
      </c>
      <c r="U279" s="328" t="s">
        <v>474</v>
      </c>
      <c r="V279" s="329">
        <v>773758755</v>
      </c>
      <c r="W279" s="329">
        <v>0</v>
      </c>
      <c r="X279" s="329">
        <v>0</v>
      </c>
      <c r="Y279" s="329">
        <v>0</v>
      </c>
      <c r="Z279" s="329">
        <f t="shared" si="148"/>
        <v>773758755</v>
      </c>
      <c r="AA279" s="329">
        <v>0</v>
      </c>
      <c r="AB279" s="329">
        <v>647087688</v>
      </c>
      <c r="AC279" s="329">
        <v>126671067</v>
      </c>
      <c r="AD279" s="329">
        <v>0</v>
      </c>
      <c r="AE279" s="329">
        <v>641845644</v>
      </c>
      <c r="AF279" s="329">
        <v>5242044</v>
      </c>
      <c r="AG279" s="329">
        <v>227988841</v>
      </c>
      <c r="AH279" s="329">
        <v>93946960</v>
      </c>
      <c r="AI279" s="329">
        <v>321935801</v>
      </c>
      <c r="AJ279" s="335">
        <f t="shared" si="149"/>
        <v>0</v>
      </c>
    </row>
    <row r="280" spans="1:36" s="4" customFormat="1" x14ac:dyDescent="0.25">
      <c r="A280" s="13" t="s">
        <v>475</v>
      </c>
      <c r="B280" s="1" t="s">
        <v>476</v>
      </c>
      <c r="C280" s="169">
        <v>37500000</v>
      </c>
      <c r="D280" s="169">
        <v>0</v>
      </c>
      <c r="E280" s="169">
        <v>0</v>
      </c>
      <c r="F280" s="169">
        <v>0</v>
      </c>
      <c r="G280" s="169">
        <f t="shared" si="147"/>
        <v>37500000</v>
      </c>
      <c r="H280" s="169">
        <v>0</v>
      </c>
      <c r="I280" s="169">
        <v>30189873</v>
      </c>
      <c r="J280" s="169">
        <f t="shared" si="144"/>
        <v>7310127</v>
      </c>
      <c r="K280" s="169">
        <v>0</v>
      </c>
      <c r="L280" s="169">
        <v>12371873</v>
      </c>
      <c r="M280" s="169">
        <f t="shared" si="151"/>
        <v>17818000</v>
      </c>
      <c r="N280" s="169">
        <v>0</v>
      </c>
      <c r="O280" s="169">
        <v>37500000</v>
      </c>
      <c r="P280" s="169">
        <f t="shared" si="152"/>
        <v>7310127</v>
      </c>
      <c r="Q280" s="169">
        <f t="shared" si="153"/>
        <v>0</v>
      </c>
      <c r="R280" s="169">
        <f t="shared" si="145"/>
        <v>12371873</v>
      </c>
      <c r="T280" s="290">
        <v>20202080503</v>
      </c>
      <c r="U280" s="328" t="s">
        <v>476</v>
      </c>
      <c r="V280" s="329">
        <v>37500000</v>
      </c>
      <c r="W280" s="329">
        <v>0</v>
      </c>
      <c r="X280" s="329">
        <v>0</v>
      </c>
      <c r="Y280" s="329">
        <v>0</v>
      </c>
      <c r="Z280" s="329">
        <f t="shared" si="148"/>
        <v>37500000</v>
      </c>
      <c r="AA280" s="329">
        <v>0</v>
      </c>
      <c r="AB280" s="329">
        <v>37500000</v>
      </c>
      <c r="AC280" s="329">
        <v>0</v>
      </c>
      <c r="AD280" s="329">
        <v>0</v>
      </c>
      <c r="AE280" s="329">
        <v>30189873</v>
      </c>
      <c r="AF280" s="329">
        <v>7310127</v>
      </c>
      <c r="AG280" s="329">
        <v>12371873</v>
      </c>
      <c r="AH280" s="329">
        <v>0</v>
      </c>
      <c r="AI280" s="329">
        <v>12371873</v>
      </c>
      <c r="AJ280" s="335">
        <f t="shared" si="149"/>
        <v>0</v>
      </c>
    </row>
    <row r="281" spans="1:36" x14ac:dyDescent="0.25">
      <c r="A281" s="13" t="s">
        <v>477</v>
      </c>
      <c r="B281" s="1" t="s">
        <v>478</v>
      </c>
      <c r="C281" s="169">
        <f>+C282</f>
        <v>25000000</v>
      </c>
      <c r="D281" s="169">
        <v>0</v>
      </c>
      <c r="E281" s="169">
        <v>0</v>
      </c>
      <c r="F281" s="169">
        <v>0</v>
      </c>
      <c r="G281" s="169">
        <f t="shared" si="147"/>
        <v>25000000</v>
      </c>
      <c r="H281" s="169">
        <v>0</v>
      </c>
      <c r="I281" s="169">
        <v>0</v>
      </c>
      <c r="J281" s="169">
        <f t="shared" si="144"/>
        <v>25000000</v>
      </c>
      <c r="K281" s="169">
        <v>0</v>
      </c>
      <c r="L281" s="169">
        <v>0</v>
      </c>
      <c r="M281" s="169">
        <f t="shared" si="151"/>
        <v>0</v>
      </c>
      <c r="N281" s="169">
        <v>0</v>
      </c>
      <c r="O281" s="169">
        <v>0</v>
      </c>
      <c r="P281" s="169">
        <f t="shared" si="152"/>
        <v>0</v>
      </c>
      <c r="Q281" s="169">
        <f t="shared" si="153"/>
        <v>25000000</v>
      </c>
      <c r="R281" s="169">
        <f t="shared" si="145"/>
        <v>0</v>
      </c>
      <c r="T281" s="290">
        <v>20202080509</v>
      </c>
      <c r="U281" s="328" t="s">
        <v>478</v>
      </c>
      <c r="V281" s="329">
        <v>25000000</v>
      </c>
      <c r="W281" s="329">
        <v>0</v>
      </c>
      <c r="X281" s="329">
        <v>0</v>
      </c>
      <c r="Y281" s="329">
        <v>0</v>
      </c>
      <c r="Z281" s="329">
        <f t="shared" si="148"/>
        <v>25000000</v>
      </c>
      <c r="AA281" s="329">
        <v>0</v>
      </c>
      <c r="AB281" s="329">
        <v>0</v>
      </c>
      <c r="AC281" s="329">
        <v>25000000</v>
      </c>
      <c r="AD281" s="329">
        <v>0</v>
      </c>
      <c r="AE281" s="329">
        <v>0</v>
      </c>
      <c r="AF281" s="329">
        <v>0</v>
      </c>
      <c r="AG281" s="329">
        <v>0</v>
      </c>
      <c r="AH281" s="329">
        <v>0</v>
      </c>
      <c r="AI281" s="329">
        <v>0</v>
      </c>
      <c r="AJ281" s="335">
        <f t="shared" si="149"/>
        <v>0</v>
      </c>
    </row>
    <row r="282" spans="1:36" x14ac:dyDescent="0.25">
      <c r="A282" s="13" t="s">
        <v>479</v>
      </c>
      <c r="B282" s="1" t="s">
        <v>480</v>
      </c>
      <c r="C282" s="169">
        <v>25000000</v>
      </c>
      <c r="D282" s="169">
        <v>0</v>
      </c>
      <c r="E282" s="169">
        <v>0</v>
      </c>
      <c r="F282" s="169">
        <v>0</v>
      </c>
      <c r="G282" s="169">
        <f t="shared" si="147"/>
        <v>25000000</v>
      </c>
      <c r="H282" s="169">
        <v>0</v>
      </c>
      <c r="I282" s="169">
        <v>0</v>
      </c>
      <c r="J282" s="169">
        <f t="shared" si="144"/>
        <v>25000000</v>
      </c>
      <c r="K282" s="169">
        <v>0</v>
      </c>
      <c r="L282" s="169">
        <v>0</v>
      </c>
      <c r="M282" s="169">
        <f t="shared" si="151"/>
        <v>0</v>
      </c>
      <c r="N282" s="169">
        <v>0</v>
      </c>
      <c r="O282" s="169">
        <v>0</v>
      </c>
      <c r="P282" s="169">
        <f t="shared" si="152"/>
        <v>0</v>
      </c>
      <c r="Q282" s="169">
        <f t="shared" si="153"/>
        <v>25000000</v>
      </c>
      <c r="R282" s="169">
        <f t="shared" si="145"/>
        <v>0</v>
      </c>
      <c r="T282" s="290">
        <v>202020805099</v>
      </c>
      <c r="U282" s="328" t="s">
        <v>480</v>
      </c>
      <c r="V282" s="329">
        <v>25000000</v>
      </c>
      <c r="W282" s="329">
        <v>0</v>
      </c>
      <c r="X282" s="329">
        <v>0</v>
      </c>
      <c r="Y282" s="329">
        <v>0</v>
      </c>
      <c r="Z282" s="329">
        <f t="shared" si="148"/>
        <v>25000000</v>
      </c>
      <c r="AA282" s="329">
        <v>0</v>
      </c>
      <c r="AB282" s="329">
        <v>0</v>
      </c>
      <c r="AC282" s="329">
        <v>25000000</v>
      </c>
      <c r="AD282" s="329">
        <v>0</v>
      </c>
      <c r="AE282" s="329">
        <v>0</v>
      </c>
      <c r="AF282" s="329">
        <v>0</v>
      </c>
      <c r="AG282" s="329">
        <v>0</v>
      </c>
      <c r="AH282" s="329">
        <v>0</v>
      </c>
      <c r="AI282" s="329">
        <v>0</v>
      </c>
      <c r="AJ282" s="335">
        <f t="shared" si="149"/>
        <v>0</v>
      </c>
    </row>
    <row r="283" spans="1:36" x14ac:dyDescent="0.25">
      <c r="A283" s="14" t="s">
        <v>481</v>
      </c>
      <c r="B283" s="9" t="s">
        <v>482</v>
      </c>
      <c r="C283" s="10">
        <f>+C284+C285</f>
        <v>41600000</v>
      </c>
      <c r="D283" s="10">
        <f t="shared" ref="D283:R283" si="156">+D284+D285</f>
        <v>0</v>
      </c>
      <c r="E283" s="10">
        <f t="shared" si="156"/>
        <v>0</v>
      </c>
      <c r="F283" s="10">
        <f t="shared" si="156"/>
        <v>0</v>
      </c>
      <c r="G283" s="10">
        <f t="shared" si="147"/>
        <v>41600000</v>
      </c>
      <c r="H283" s="10">
        <f t="shared" si="156"/>
        <v>0</v>
      </c>
      <c r="I283" s="10">
        <f t="shared" si="156"/>
        <v>0</v>
      </c>
      <c r="J283" s="10">
        <f t="shared" si="144"/>
        <v>41600000</v>
      </c>
      <c r="K283" s="10">
        <f t="shared" si="156"/>
        <v>0</v>
      </c>
      <c r="L283" s="10">
        <f t="shared" si="156"/>
        <v>0</v>
      </c>
      <c r="M283" s="10">
        <f t="shared" si="151"/>
        <v>0</v>
      </c>
      <c r="N283" s="10">
        <f t="shared" si="156"/>
        <v>0</v>
      </c>
      <c r="O283" s="10">
        <f t="shared" si="156"/>
        <v>21600000</v>
      </c>
      <c r="P283" s="10">
        <f t="shared" si="152"/>
        <v>21600000</v>
      </c>
      <c r="Q283" s="10">
        <f t="shared" si="153"/>
        <v>20000000</v>
      </c>
      <c r="R283" s="10">
        <f t="shared" si="145"/>
        <v>0</v>
      </c>
      <c r="T283" s="290">
        <v>202020806</v>
      </c>
      <c r="U283" s="328" t="s">
        <v>482</v>
      </c>
      <c r="V283" s="329">
        <v>41600000</v>
      </c>
      <c r="W283" s="329">
        <v>0</v>
      </c>
      <c r="X283" s="329">
        <v>0</v>
      </c>
      <c r="Y283" s="329">
        <v>0</v>
      </c>
      <c r="Z283" s="329">
        <f t="shared" si="148"/>
        <v>41600000</v>
      </c>
      <c r="AA283" s="329">
        <v>0</v>
      </c>
      <c r="AB283" s="329">
        <v>21600000</v>
      </c>
      <c r="AC283" s="329">
        <v>20000000</v>
      </c>
      <c r="AD283" s="329">
        <v>0</v>
      </c>
      <c r="AE283" s="329">
        <v>0</v>
      </c>
      <c r="AF283" s="329">
        <v>21600000</v>
      </c>
      <c r="AG283" s="329">
        <v>0</v>
      </c>
      <c r="AH283" s="329">
        <v>0</v>
      </c>
      <c r="AI283" s="329">
        <v>0</v>
      </c>
      <c r="AJ283" s="335">
        <f t="shared" si="149"/>
        <v>0</v>
      </c>
    </row>
    <row r="284" spans="1:36" x14ac:dyDescent="0.25">
      <c r="A284" s="13" t="s">
        <v>483</v>
      </c>
      <c r="B284" s="1" t="s">
        <v>484</v>
      </c>
      <c r="C284" s="169">
        <v>21600000</v>
      </c>
      <c r="D284" s="169">
        <v>0</v>
      </c>
      <c r="E284" s="169">
        <v>0</v>
      </c>
      <c r="F284" s="169">
        <v>0</v>
      </c>
      <c r="G284" s="169">
        <f t="shared" si="147"/>
        <v>21600000</v>
      </c>
      <c r="H284" s="169">
        <v>0</v>
      </c>
      <c r="I284" s="169">
        <v>0</v>
      </c>
      <c r="J284" s="169">
        <f t="shared" si="144"/>
        <v>21600000</v>
      </c>
      <c r="K284" s="169">
        <v>0</v>
      </c>
      <c r="L284" s="169">
        <v>0</v>
      </c>
      <c r="M284" s="169">
        <f t="shared" si="151"/>
        <v>0</v>
      </c>
      <c r="N284" s="169">
        <v>0</v>
      </c>
      <c r="O284" s="169">
        <v>21600000</v>
      </c>
      <c r="P284" s="169">
        <f t="shared" si="152"/>
        <v>21600000</v>
      </c>
      <c r="Q284" s="169">
        <f t="shared" si="153"/>
        <v>0</v>
      </c>
      <c r="R284" s="169">
        <f t="shared" si="145"/>
        <v>0</v>
      </c>
      <c r="T284" s="290">
        <v>20202080601</v>
      </c>
      <c r="U284" s="328" t="s">
        <v>484</v>
      </c>
      <c r="V284" s="329">
        <v>21600000</v>
      </c>
      <c r="W284" s="329">
        <v>0</v>
      </c>
      <c r="X284" s="329">
        <v>0</v>
      </c>
      <c r="Y284" s="329">
        <v>0</v>
      </c>
      <c r="Z284" s="329">
        <f t="shared" si="148"/>
        <v>21600000</v>
      </c>
      <c r="AA284" s="329">
        <v>0</v>
      </c>
      <c r="AB284" s="329">
        <v>21600000</v>
      </c>
      <c r="AC284" s="329">
        <v>0</v>
      </c>
      <c r="AD284" s="329">
        <v>0</v>
      </c>
      <c r="AE284" s="329">
        <v>0</v>
      </c>
      <c r="AF284" s="329">
        <v>21600000</v>
      </c>
      <c r="AG284" s="329">
        <v>0</v>
      </c>
      <c r="AH284" s="329">
        <v>0</v>
      </c>
      <c r="AI284" s="329">
        <v>0</v>
      </c>
      <c r="AJ284" s="335">
        <f t="shared" si="149"/>
        <v>0</v>
      </c>
    </row>
    <row r="285" spans="1:36" x14ac:dyDescent="0.25">
      <c r="A285" s="13" t="s">
        <v>485</v>
      </c>
      <c r="B285" s="1" t="s">
        <v>486</v>
      </c>
      <c r="C285" s="169">
        <v>20000000</v>
      </c>
      <c r="D285" s="169">
        <v>0</v>
      </c>
      <c r="E285" s="169">
        <v>0</v>
      </c>
      <c r="F285" s="169">
        <v>0</v>
      </c>
      <c r="G285" s="169">
        <f t="shared" si="147"/>
        <v>20000000</v>
      </c>
      <c r="H285" s="169">
        <v>0</v>
      </c>
      <c r="I285" s="169">
        <v>0</v>
      </c>
      <c r="J285" s="169">
        <f t="shared" si="144"/>
        <v>20000000</v>
      </c>
      <c r="K285" s="169">
        <v>0</v>
      </c>
      <c r="L285" s="169">
        <v>0</v>
      </c>
      <c r="M285" s="169">
        <f t="shared" si="151"/>
        <v>0</v>
      </c>
      <c r="N285" s="169">
        <v>0</v>
      </c>
      <c r="O285" s="169">
        <v>0</v>
      </c>
      <c r="P285" s="169">
        <f t="shared" si="152"/>
        <v>0</v>
      </c>
      <c r="Q285" s="169">
        <f t="shared" si="153"/>
        <v>20000000</v>
      </c>
      <c r="R285" s="169">
        <f t="shared" si="145"/>
        <v>0</v>
      </c>
      <c r="T285" s="290">
        <v>20202080603</v>
      </c>
      <c r="U285" s="328" t="s">
        <v>486</v>
      </c>
      <c r="V285" s="329">
        <v>20000000</v>
      </c>
      <c r="W285" s="329">
        <v>0</v>
      </c>
      <c r="X285" s="329">
        <v>0</v>
      </c>
      <c r="Y285" s="329">
        <v>0</v>
      </c>
      <c r="Z285" s="329">
        <f t="shared" si="148"/>
        <v>20000000</v>
      </c>
      <c r="AA285" s="329">
        <v>0</v>
      </c>
      <c r="AB285" s="329">
        <v>0</v>
      </c>
      <c r="AC285" s="329">
        <v>20000000</v>
      </c>
      <c r="AD285" s="329">
        <v>0</v>
      </c>
      <c r="AE285" s="329">
        <v>0</v>
      </c>
      <c r="AF285" s="329">
        <v>0</v>
      </c>
      <c r="AG285" s="329">
        <v>0</v>
      </c>
      <c r="AH285" s="329">
        <v>0</v>
      </c>
      <c r="AI285" s="329">
        <v>0</v>
      </c>
      <c r="AJ285" s="335">
        <f t="shared" si="149"/>
        <v>0</v>
      </c>
    </row>
    <row r="286" spans="1:36" s="4" customFormat="1" x14ac:dyDescent="0.25">
      <c r="A286" s="14" t="s">
        <v>487</v>
      </c>
      <c r="B286" s="9" t="s">
        <v>488</v>
      </c>
      <c r="C286" s="10">
        <f>+C287+C293+C296</f>
        <v>290119587.52499998</v>
      </c>
      <c r="D286" s="10">
        <f t="shared" ref="D286:R286" si="157">+D287+D293+D296</f>
        <v>29000000</v>
      </c>
      <c r="E286" s="10">
        <f t="shared" si="157"/>
        <v>0</v>
      </c>
      <c r="F286" s="10">
        <f t="shared" si="157"/>
        <v>53763366.740000002</v>
      </c>
      <c r="G286" s="10">
        <f t="shared" si="147"/>
        <v>372882954.26499999</v>
      </c>
      <c r="H286" s="10">
        <f t="shared" si="157"/>
        <v>55566700</v>
      </c>
      <c r="I286" s="10">
        <f t="shared" si="157"/>
        <v>109548999.96000001</v>
      </c>
      <c r="J286" s="10">
        <f t="shared" si="144"/>
        <v>263333954.30499998</v>
      </c>
      <c r="K286" s="10">
        <f t="shared" si="157"/>
        <v>2700800</v>
      </c>
      <c r="L286" s="10">
        <f t="shared" si="157"/>
        <v>49632299.960000001</v>
      </c>
      <c r="M286" s="10">
        <f t="shared" si="151"/>
        <v>59916700.000000007</v>
      </c>
      <c r="N286" s="10">
        <f t="shared" si="157"/>
        <v>10975150</v>
      </c>
      <c r="O286" s="10">
        <f t="shared" si="157"/>
        <v>118391519.96000001</v>
      </c>
      <c r="P286" s="10">
        <f t="shared" si="152"/>
        <v>8842520</v>
      </c>
      <c r="Q286" s="10">
        <f t="shared" si="153"/>
        <v>254491434.30499998</v>
      </c>
      <c r="R286" s="10">
        <f t="shared" si="145"/>
        <v>49632299.960000001</v>
      </c>
      <c r="T286" s="290">
        <v>202020807</v>
      </c>
      <c r="U286" s="328" t="s">
        <v>488</v>
      </c>
      <c r="V286" s="329">
        <v>290119587.52499998</v>
      </c>
      <c r="W286" s="329">
        <v>53763366.740000002</v>
      </c>
      <c r="X286" s="329">
        <v>29000000</v>
      </c>
      <c r="Y286" s="329">
        <v>0</v>
      </c>
      <c r="Z286" s="329">
        <f t="shared" si="148"/>
        <v>372882954.26499999</v>
      </c>
      <c r="AA286" s="329">
        <v>10975150</v>
      </c>
      <c r="AB286" s="329">
        <v>118391519.96000001</v>
      </c>
      <c r="AC286" s="329">
        <v>254491434.30499998</v>
      </c>
      <c r="AD286" s="329">
        <v>55566700.000000007</v>
      </c>
      <c r="AE286" s="329">
        <v>109548999.96000001</v>
      </c>
      <c r="AF286" s="329">
        <v>8842520</v>
      </c>
      <c r="AG286" s="329">
        <v>46931499.960000001</v>
      </c>
      <c r="AH286" s="329">
        <v>2700800</v>
      </c>
      <c r="AI286" s="329">
        <v>49632299.960000001</v>
      </c>
      <c r="AJ286" s="335">
        <f t="shared" si="149"/>
        <v>0</v>
      </c>
    </row>
    <row r="287" spans="1:36" x14ac:dyDescent="0.25">
      <c r="A287" s="14" t="s">
        <v>489</v>
      </c>
      <c r="B287" s="9" t="s">
        <v>490</v>
      </c>
      <c r="C287" s="10">
        <f>+C288+C289+C290+C291+C292</f>
        <v>112701730.52500001</v>
      </c>
      <c r="D287" s="10">
        <f t="shared" ref="D287:R287" si="158">+D288+D289+D290+D291+D292</f>
        <v>29000000</v>
      </c>
      <c r="E287" s="10">
        <f t="shared" si="158"/>
        <v>0</v>
      </c>
      <c r="F287" s="10">
        <f t="shared" si="158"/>
        <v>38763366.740000002</v>
      </c>
      <c r="G287" s="10">
        <f t="shared" si="147"/>
        <v>180465097.26500002</v>
      </c>
      <c r="H287" s="10">
        <f t="shared" si="158"/>
        <v>14360700</v>
      </c>
      <c r="I287" s="10">
        <f t="shared" si="158"/>
        <v>58588999.960000001</v>
      </c>
      <c r="J287" s="10">
        <f t="shared" si="144"/>
        <v>121876097.30500001</v>
      </c>
      <c r="K287" s="10">
        <f t="shared" si="158"/>
        <v>2700800</v>
      </c>
      <c r="L287" s="10">
        <f t="shared" si="158"/>
        <v>41878299.960000001</v>
      </c>
      <c r="M287" s="10">
        <f t="shared" si="151"/>
        <v>16710700</v>
      </c>
      <c r="N287" s="10">
        <f t="shared" si="158"/>
        <v>10975150</v>
      </c>
      <c r="O287" s="10">
        <f t="shared" si="158"/>
        <v>61937519.960000001</v>
      </c>
      <c r="P287" s="10">
        <f t="shared" si="152"/>
        <v>3348520</v>
      </c>
      <c r="Q287" s="10">
        <f t="shared" si="153"/>
        <v>118527577.30500001</v>
      </c>
      <c r="R287" s="10">
        <f t="shared" si="145"/>
        <v>41878299.960000001</v>
      </c>
      <c r="T287" s="290">
        <v>20202080701</v>
      </c>
      <c r="U287" s="328" t="s">
        <v>490</v>
      </c>
      <c r="V287" s="329">
        <v>112701730.52500001</v>
      </c>
      <c r="W287" s="329">
        <v>38763366.740000002</v>
      </c>
      <c r="X287" s="329">
        <v>29000000</v>
      </c>
      <c r="Y287" s="329">
        <v>0</v>
      </c>
      <c r="Z287" s="329">
        <f t="shared" si="148"/>
        <v>180465097.26500002</v>
      </c>
      <c r="AA287" s="329">
        <v>10975150</v>
      </c>
      <c r="AB287" s="329">
        <v>61937519.960000001</v>
      </c>
      <c r="AC287" s="329">
        <v>118527577.30500001</v>
      </c>
      <c r="AD287" s="329">
        <v>14360700</v>
      </c>
      <c r="AE287" s="329">
        <v>58588999.960000001</v>
      </c>
      <c r="AF287" s="329">
        <v>3348520</v>
      </c>
      <c r="AG287" s="329">
        <v>39177499.960000001</v>
      </c>
      <c r="AH287" s="329">
        <v>2700800</v>
      </c>
      <c r="AI287" s="329">
        <v>41878299.960000001</v>
      </c>
      <c r="AJ287" s="335">
        <f t="shared" si="149"/>
        <v>0</v>
      </c>
    </row>
    <row r="288" spans="1:36" ht="45" x14ac:dyDescent="0.25">
      <c r="A288" s="13" t="s">
        <v>491</v>
      </c>
      <c r="B288" s="41" t="s">
        <v>492</v>
      </c>
      <c r="C288" s="169">
        <v>1000000</v>
      </c>
      <c r="D288" s="169">
        <v>0</v>
      </c>
      <c r="E288" s="169">
        <v>0</v>
      </c>
      <c r="F288" s="169">
        <v>0</v>
      </c>
      <c r="G288" s="169">
        <f t="shared" si="147"/>
        <v>1000000</v>
      </c>
      <c r="H288" s="169">
        <v>0</v>
      </c>
      <c r="I288" s="169">
        <v>0</v>
      </c>
      <c r="J288" s="169">
        <f t="shared" si="144"/>
        <v>1000000</v>
      </c>
      <c r="K288" s="169">
        <v>0</v>
      </c>
      <c r="L288" s="169">
        <v>0</v>
      </c>
      <c r="M288" s="169">
        <f t="shared" si="151"/>
        <v>0</v>
      </c>
      <c r="N288" s="169">
        <v>0</v>
      </c>
      <c r="O288" s="169">
        <v>0</v>
      </c>
      <c r="P288" s="169">
        <f t="shared" si="152"/>
        <v>0</v>
      </c>
      <c r="Q288" s="169">
        <f t="shared" si="153"/>
        <v>1000000</v>
      </c>
      <c r="R288" s="169">
        <f t="shared" si="145"/>
        <v>0</v>
      </c>
      <c r="T288" s="290">
        <v>202020807011</v>
      </c>
      <c r="U288" s="328" t="s">
        <v>492</v>
      </c>
      <c r="V288" s="329">
        <v>1000000</v>
      </c>
      <c r="W288" s="329">
        <v>0</v>
      </c>
      <c r="X288" s="329">
        <v>0</v>
      </c>
      <c r="Y288" s="329">
        <v>0</v>
      </c>
      <c r="Z288" s="329">
        <f t="shared" si="148"/>
        <v>1000000</v>
      </c>
      <c r="AA288" s="329">
        <v>0</v>
      </c>
      <c r="AB288" s="329">
        <v>0</v>
      </c>
      <c r="AC288" s="329">
        <v>1000000</v>
      </c>
      <c r="AD288" s="329">
        <v>0</v>
      </c>
      <c r="AE288" s="329">
        <v>0</v>
      </c>
      <c r="AF288" s="329">
        <v>0</v>
      </c>
      <c r="AG288" s="329">
        <v>0</v>
      </c>
      <c r="AH288" s="329">
        <v>0</v>
      </c>
      <c r="AI288" s="329">
        <v>0</v>
      </c>
      <c r="AJ288" s="335">
        <f t="shared" si="149"/>
        <v>0</v>
      </c>
    </row>
    <row r="289" spans="1:36" s="4" customFormat="1" ht="30" x14ac:dyDescent="0.25">
      <c r="A289" s="13" t="s">
        <v>493</v>
      </c>
      <c r="B289" s="41" t="s">
        <v>494</v>
      </c>
      <c r="C289" s="169">
        <v>1000000</v>
      </c>
      <c r="D289" s="169">
        <v>0</v>
      </c>
      <c r="E289" s="169">
        <v>0</v>
      </c>
      <c r="F289" s="283">
        <v>10000000</v>
      </c>
      <c r="G289" s="169">
        <f t="shared" si="147"/>
        <v>11000000</v>
      </c>
      <c r="H289" s="169">
        <v>1325950</v>
      </c>
      <c r="I289" s="169">
        <v>2825950</v>
      </c>
      <c r="J289" s="169">
        <f t="shared" si="144"/>
        <v>8174050</v>
      </c>
      <c r="K289" s="169">
        <v>0</v>
      </c>
      <c r="L289" s="169">
        <v>1500000</v>
      </c>
      <c r="M289" s="169">
        <f t="shared" si="151"/>
        <v>1325950</v>
      </c>
      <c r="N289" s="169">
        <v>665500</v>
      </c>
      <c r="O289" s="169">
        <v>2825950</v>
      </c>
      <c r="P289" s="169">
        <f t="shared" si="152"/>
        <v>0</v>
      </c>
      <c r="Q289" s="169">
        <f t="shared" si="153"/>
        <v>8174050</v>
      </c>
      <c r="R289" s="169">
        <f t="shared" si="145"/>
        <v>1500000</v>
      </c>
      <c r="T289" s="290">
        <v>202020807012</v>
      </c>
      <c r="U289" s="328" t="s">
        <v>494</v>
      </c>
      <c r="V289" s="329">
        <v>1000000</v>
      </c>
      <c r="W289" s="330">
        <v>10000000</v>
      </c>
      <c r="X289" s="329">
        <v>0</v>
      </c>
      <c r="Y289" s="329">
        <v>0</v>
      </c>
      <c r="Z289" s="329">
        <f t="shared" si="148"/>
        <v>11000000</v>
      </c>
      <c r="AA289" s="329">
        <v>665500</v>
      </c>
      <c r="AB289" s="329">
        <v>2825950</v>
      </c>
      <c r="AC289" s="329">
        <v>8174050</v>
      </c>
      <c r="AD289" s="329">
        <v>1325950</v>
      </c>
      <c r="AE289" s="329">
        <v>2825950</v>
      </c>
      <c r="AF289" s="329">
        <v>0</v>
      </c>
      <c r="AG289" s="329">
        <v>1500000</v>
      </c>
      <c r="AH289" s="329">
        <v>0</v>
      </c>
      <c r="AI289" s="329">
        <v>1500000</v>
      </c>
      <c r="AJ289" s="335">
        <f t="shared" si="149"/>
        <v>0</v>
      </c>
    </row>
    <row r="290" spans="1:36" ht="30" x14ac:dyDescent="0.25">
      <c r="A290" s="13" t="s">
        <v>495</v>
      </c>
      <c r="B290" s="41" t="s">
        <v>496</v>
      </c>
      <c r="C290" s="169">
        <v>21000000</v>
      </c>
      <c r="D290" s="169">
        <v>0</v>
      </c>
      <c r="E290" s="169">
        <v>0</v>
      </c>
      <c r="F290" s="283">
        <v>0</v>
      </c>
      <c r="G290" s="169">
        <f t="shared" si="147"/>
        <v>21000000</v>
      </c>
      <c r="H290" s="169">
        <v>0</v>
      </c>
      <c r="I290" s="169">
        <v>3782800</v>
      </c>
      <c r="J290" s="169">
        <f t="shared" si="144"/>
        <v>17217200</v>
      </c>
      <c r="K290" s="169">
        <v>0</v>
      </c>
      <c r="L290" s="169">
        <v>3782800</v>
      </c>
      <c r="M290" s="169">
        <f t="shared" si="151"/>
        <v>0</v>
      </c>
      <c r="N290" s="169">
        <v>0</v>
      </c>
      <c r="O290" s="169">
        <v>3782800</v>
      </c>
      <c r="P290" s="169">
        <f t="shared" si="152"/>
        <v>0</v>
      </c>
      <c r="Q290" s="169">
        <f t="shared" si="153"/>
        <v>17217200</v>
      </c>
      <c r="R290" s="169">
        <f t="shared" si="145"/>
        <v>3782800</v>
      </c>
      <c r="T290" s="290">
        <v>202020807013</v>
      </c>
      <c r="U290" s="328" t="s">
        <v>496</v>
      </c>
      <c r="V290" s="329">
        <v>21000000</v>
      </c>
      <c r="W290" s="329">
        <v>0</v>
      </c>
      <c r="X290" s="329">
        <v>0</v>
      </c>
      <c r="Y290" s="329">
        <v>0</v>
      </c>
      <c r="Z290" s="329">
        <f t="shared" si="148"/>
        <v>21000000</v>
      </c>
      <c r="AA290" s="329">
        <v>0</v>
      </c>
      <c r="AB290" s="329">
        <v>3782800</v>
      </c>
      <c r="AC290" s="329">
        <v>17217200</v>
      </c>
      <c r="AD290" s="329">
        <v>0</v>
      </c>
      <c r="AE290" s="329">
        <v>3782800</v>
      </c>
      <c r="AF290" s="329">
        <v>0</v>
      </c>
      <c r="AG290" s="329">
        <v>3782800</v>
      </c>
      <c r="AH290" s="329">
        <v>0</v>
      </c>
      <c r="AI290" s="329">
        <v>3782800</v>
      </c>
      <c r="AJ290" s="335">
        <f t="shared" si="149"/>
        <v>0</v>
      </c>
    </row>
    <row r="291" spans="1:36" s="256" customFormat="1" ht="30" x14ac:dyDescent="0.25">
      <c r="A291" s="13" t="s">
        <v>497</v>
      </c>
      <c r="B291" s="41" t="s">
        <v>498</v>
      </c>
      <c r="C291" s="169">
        <v>26270192.524999999</v>
      </c>
      <c r="D291" s="169">
        <v>0</v>
      </c>
      <c r="E291" s="169">
        <v>0</v>
      </c>
      <c r="F291" s="283">
        <v>13763366.74</v>
      </c>
      <c r="G291" s="169">
        <f t="shared" si="147"/>
        <v>40033559.265000001</v>
      </c>
      <c r="H291" s="169">
        <v>460000</v>
      </c>
      <c r="I291" s="169">
        <v>25419699.960000001</v>
      </c>
      <c r="J291" s="169">
        <f t="shared" si="144"/>
        <v>14613859.305</v>
      </c>
      <c r="K291" s="169">
        <v>460000</v>
      </c>
      <c r="L291" s="169">
        <v>24609699.960000001</v>
      </c>
      <c r="M291" s="169">
        <f t="shared" si="151"/>
        <v>810000</v>
      </c>
      <c r="N291" s="169">
        <v>460000</v>
      </c>
      <c r="O291" s="169">
        <v>25568219.960000001</v>
      </c>
      <c r="P291" s="169">
        <f t="shared" si="152"/>
        <v>148520</v>
      </c>
      <c r="Q291" s="169">
        <f t="shared" si="153"/>
        <v>14465339.305</v>
      </c>
      <c r="R291" s="169">
        <f t="shared" si="145"/>
        <v>24609699.960000001</v>
      </c>
      <c r="S291" s="274"/>
      <c r="T291" s="290">
        <v>202020807014</v>
      </c>
      <c r="U291" s="328" t="s">
        <v>498</v>
      </c>
      <c r="V291" s="329">
        <v>26270192.524999999</v>
      </c>
      <c r="W291" s="330">
        <v>13763366.74</v>
      </c>
      <c r="X291" s="329">
        <v>0</v>
      </c>
      <c r="Y291" s="329">
        <v>0</v>
      </c>
      <c r="Z291" s="329">
        <f t="shared" si="148"/>
        <v>40033559.265000001</v>
      </c>
      <c r="AA291" s="329">
        <v>460000</v>
      </c>
      <c r="AB291" s="329">
        <v>25568219.960000001</v>
      </c>
      <c r="AC291" s="329">
        <v>14465339.305</v>
      </c>
      <c r="AD291" s="329">
        <v>460000</v>
      </c>
      <c r="AE291" s="329">
        <v>25419699.960000001</v>
      </c>
      <c r="AF291" s="329">
        <v>148520</v>
      </c>
      <c r="AG291" s="329">
        <v>24149699.960000001</v>
      </c>
      <c r="AH291" s="329">
        <v>460000</v>
      </c>
      <c r="AI291" s="329">
        <v>24609699.960000001</v>
      </c>
      <c r="AJ291" s="335">
        <f t="shared" si="149"/>
        <v>0</v>
      </c>
    </row>
    <row r="292" spans="1:36" ht="30" x14ac:dyDescent="0.25">
      <c r="A292" s="13" t="s">
        <v>499</v>
      </c>
      <c r="B292" s="41" t="s">
        <v>500</v>
      </c>
      <c r="C292" s="169">
        <v>63431538</v>
      </c>
      <c r="D292" s="278">
        <v>29000000</v>
      </c>
      <c r="E292" s="169">
        <v>0</v>
      </c>
      <c r="F292" s="283">
        <v>15000000</v>
      </c>
      <c r="G292" s="169">
        <f t="shared" si="147"/>
        <v>107431538</v>
      </c>
      <c r="H292" s="169">
        <v>12574750</v>
      </c>
      <c r="I292" s="169">
        <v>26560550</v>
      </c>
      <c r="J292" s="169">
        <f t="shared" si="144"/>
        <v>80870988</v>
      </c>
      <c r="K292" s="169">
        <v>2240800</v>
      </c>
      <c r="L292" s="169">
        <v>11985800</v>
      </c>
      <c r="M292" s="169">
        <f t="shared" si="151"/>
        <v>14574750</v>
      </c>
      <c r="N292" s="169">
        <v>9849650</v>
      </c>
      <c r="O292" s="169">
        <v>29760550</v>
      </c>
      <c r="P292" s="169">
        <f t="shared" si="152"/>
        <v>3200000</v>
      </c>
      <c r="Q292" s="169">
        <f t="shared" si="153"/>
        <v>77670988</v>
      </c>
      <c r="R292" s="169">
        <f t="shared" si="145"/>
        <v>11985800</v>
      </c>
      <c r="T292" s="290">
        <v>202020807015</v>
      </c>
      <c r="U292" s="328" t="s">
        <v>500</v>
      </c>
      <c r="V292" s="329">
        <v>63431538</v>
      </c>
      <c r="W292" s="330">
        <v>15000000</v>
      </c>
      <c r="X292" s="329">
        <v>29000000</v>
      </c>
      <c r="Y292" s="329">
        <v>0</v>
      </c>
      <c r="Z292" s="329">
        <f t="shared" si="148"/>
        <v>107431538</v>
      </c>
      <c r="AA292" s="329">
        <v>9849650</v>
      </c>
      <c r="AB292" s="329">
        <v>29760550</v>
      </c>
      <c r="AC292" s="329">
        <v>77670988</v>
      </c>
      <c r="AD292" s="329">
        <v>12574750</v>
      </c>
      <c r="AE292" s="329">
        <v>26560550</v>
      </c>
      <c r="AF292" s="329">
        <v>3200000</v>
      </c>
      <c r="AG292" s="329">
        <v>9745000</v>
      </c>
      <c r="AH292" s="329">
        <v>2240800</v>
      </c>
      <c r="AI292" s="329">
        <v>11985800</v>
      </c>
      <c r="AJ292" s="335">
        <f t="shared" si="149"/>
        <v>0</v>
      </c>
    </row>
    <row r="293" spans="1:36" s="4" customFormat="1" x14ac:dyDescent="0.25">
      <c r="A293" s="14" t="s">
        <v>501</v>
      </c>
      <c r="B293" s="9" t="s">
        <v>502</v>
      </c>
      <c r="C293" s="10">
        <f>+C294+C295</f>
        <v>137417857</v>
      </c>
      <c r="D293" s="10">
        <f t="shared" ref="D293:R293" si="159">+D294+D295</f>
        <v>0</v>
      </c>
      <c r="E293" s="10">
        <f t="shared" si="159"/>
        <v>0</v>
      </c>
      <c r="F293" s="10">
        <f t="shared" si="159"/>
        <v>15000000</v>
      </c>
      <c r="G293" s="10">
        <f t="shared" si="147"/>
        <v>152417857</v>
      </c>
      <c r="H293" s="10">
        <f t="shared" si="159"/>
        <v>25700000</v>
      </c>
      <c r="I293" s="10">
        <f t="shared" si="159"/>
        <v>32194000</v>
      </c>
      <c r="J293" s="10">
        <f t="shared" si="144"/>
        <v>120223857</v>
      </c>
      <c r="K293" s="10">
        <f t="shared" si="159"/>
        <v>0</v>
      </c>
      <c r="L293" s="10">
        <f t="shared" si="159"/>
        <v>4494000</v>
      </c>
      <c r="M293" s="10">
        <f t="shared" si="151"/>
        <v>27700000</v>
      </c>
      <c r="N293" s="10">
        <f t="shared" si="159"/>
        <v>0</v>
      </c>
      <c r="O293" s="10">
        <f t="shared" si="159"/>
        <v>32194000</v>
      </c>
      <c r="P293" s="10">
        <f t="shared" si="152"/>
        <v>0</v>
      </c>
      <c r="Q293" s="10">
        <f t="shared" si="153"/>
        <v>120223857</v>
      </c>
      <c r="R293" s="10">
        <f t="shared" si="145"/>
        <v>4494000</v>
      </c>
      <c r="T293" s="290">
        <v>20202080702</v>
      </c>
      <c r="U293" s="328" t="s">
        <v>502</v>
      </c>
      <c r="V293" s="329">
        <v>137417857</v>
      </c>
      <c r="W293" s="329">
        <v>15000000</v>
      </c>
      <c r="X293" s="329">
        <v>0</v>
      </c>
      <c r="Y293" s="329">
        <v>0</v>
      </c>
      <c r="Z293" s="329">
        <f t="shared" si="148"/>
        <v>152417857</v>
      </c>
      <c r="AA293" s="329">
        <v>0</v>
      </c>
      <c r="AB293" s="329">
        <v>32194000</v>
      </c>
      <c r="AC293" s="329">
        <v>120223857</v>
      </c>
      <c r="AD293" s="329">
        <v>25700000</v>
      </c>
      <c r="AE293" s="329">
        <v>32194000</v>
      </c>
      <c r="AF293" s="329">
        <v>0</v>
      </c>
      <c r="AG293" s="329">
        <v>4494000</v>
      </c>
      <c r="AH293" s="329">
        <v>0</v>
      </c>
      <c r="AI293" s="329">
        <v>4494000</v>
      </c>
      <c r="AJ293" s="335">
        <f t="shared" si="149"/>
        <v>0</v>
      </c>
    </row>
    <row r="294" spans="1:36" s="4" customFormat="1" x14ac:dyDescent="0.25">
      <c r="A294" s="13" t="s">
        <v>503</v>
      </c>
      <c r="B294" s="1" t="s">
        <v>504</v>
      </c>
      <c r="C294" s="169">
        <v>99417857</v>
      </c>
      <c r="D294" s="169">
        <v>0</v>
      </c>
      <c r="E294" s="169">
        <v>0</v>
      </c>
      <c r="F294" s="169">
        <v>0</v>
      </c>
      <c r="G294" s="169">
        <f t="shared" si="147"/>
        <v>99417857</v>
      </c>
      <c r="H294" s="169">
        <v>0</v>
      </c>
      <c r="I294" s="169">
        <v>0</v>
      </c>
      <c r="J294" s="169">
        <f t="shared" si="144"/>
        <v>99417857</v>
      </c>
      <c r="K294" s="169">
        <v>0</v>
      </c>
      <c r="L294" s="169">
        <v>0</v>
      </c>
      <c r="M294" s="169">
        <f t="shared" si="151"/>
        <v>0</v>
      </c>
      <c r="N294" s="169">
        <v>0</v>
      </c>
      <c r="O294" s="169">
        <v>0</v>
      </c>
      <c r="P294" s="169">
        <f t="shared" si="152"/>
        <v>0</v>
      </c>
      <c r="Q294" s="169">
        <f t="shared" si="153"/>
        <v>99417857</v>
      </c>
      <c r="R294" s="169">
        <f t="shared" si="145"/>
        <v>0</v>
      </c>
      <c r="T294" s="290">
        <v>202020807024</v>
      </c>
      <c r="U294" s="328" t="s">
        <v>504</v>
      </c>
      <c r="V294" s="329">
        <v>99417857</v>
      </c>
      <c r="W294" s="329">
        <v>0</v>
      </c>
      <c r="X294" s="329">
        <v>0</v>
      </c>
      <c r="Y294" s="329">
        <v>0</v>
      </c>
      <c r="Z294" s="329">
        <f t="shared" si="148"/>
        <v>99417857</v>
      </c>
      <c r="AA294" s="329">
        <v>0</v>
      </c>
      <c r="AB294" s="329">
        <v>0</v>
      </c>
      <c r="AC294" s="329">
        <v>99417857</v>
      </c>
      <c r="AD294" s="329">
        <v>0</v>
      </c>
      <c r="AE294" s="329">
        <v>0</v>
      </c>
      <c r="AF294" s="329">
        <v>0</v>
      </c>
      <c r="AG294" s="329">
        <v>0</v>
      </c>
      <c r="AH294" s="329">
        <v>0</v>
      </c>
      <c r="AI294" s="329">
        <v>0</v>
      </c>
      <c r="AJ294" s="335">
        <f t="shared" si="149"/>
        <v>0</v>
      </c>
    </row>
    <row r="295" spans="1:36" ht="30" x14ac:dyDescent="0.25">
      <c r="A295" s="13" t="s">
        <v>505</v>
      </c>
      <c r="B295" s="41" t="s">
        <v>506</v>
      </c>
      <c r="C295" s="169">
        <v>38000000</v>
      </c>
      <c r="D295" s="169">
        <v>0</v>
      </c>
      <c r="E295" s="169">
        <v>0</v>
      </c>
      <c r="F295" s="285">
        <v>15000000</v>
      </c>
      <c r="G295" s="169">
        <f t="shared" si="147"/>
        <v>53000000</v>
      </c>
      <c r="H295" s="169">
        <v>25700000</v>
      </c>
      <c r="I295" s="169">
        <v>32194000</v>
      </c>
      <c r="J295" s="169">
        <f t="shared" si="144"/>
        <v>20806000</v>
      </c>
      <c r="K295" s="169">
        <v>0</v>
      </c>
      <c r="L295" s="169">
        <v>4494000</v>
      </c>
      <c r="M295" s="169">
        <f t="shared" si="151"/>
        <v>27700000</v>
      </c>
      <c r="N295" s="169">
        <v>0</v>
      </c>
      <c r="O295" s="169">
        <v>32194000</v>
      </c>
      <c r="P295" s="169">
        <f t="shared" si="152"/>
        <v>0</v>
      </c>
      <c r="Q295" s="169">
        <f t="shared" si="153"/>
        <v>20806000</v>
      </c>
      <c r="R295" s="169">
        <f t="shared" si="145"/>
        <v>4494000</v>
      </c>
      <c r="T295" s="290">
        <v>202020807029</v>
      </c>
      <c r="U295" s="328" t="s">
        <v>506</v>
      </c>
      <c r="V295" s="329">
        <v>38000000</v>
      </c>
      <c r="W295" s="330">
        <v>15000000</v>
      </c>
      <c r="X295" s="329">
        <v>0</v>
      </c>
      <c r="Y295" s="329">
        <v>0</v>
      </c>
      <c r="Z295" s="329">
        <f t="shared" si="148"/>
        <v>53000000</v>
      </c>
      <c r="AA295" s="329">
        <v>0</v>
      </c>
      <c r="AB295" s="329">
        <v>32194000</v>
      </c>
      <c r="AC295" s="329">
        <v>20806000</v>
      </c>
      <c r="AD295" s="329">
        <v>25700000</v>
      </c>
      <c r="AE295" s="329">
        <v>32194000</v>
      </c>
      <c r="AF295" s="329">
        <v>0</v>
      </c>
      <c r="AG295" s="329">
        <v>4494000</v>
      </c>
      <c r="AH295" s="329">
        <v>0</v>
      </c>
      <c r="AI295" s="329">
        <v>4494000</v>
      </c>
      <c r="AJ295" s="335">
        <f t="shared" si="149"/>
        <v>0</v>
      </c>
    </row>
    <row r="296" spans="1:36" ht="30" x14ac:dyDescent="0.25">
      <c r="A296" s="14" t="s">
        <v>507</v>
      </c>
      <c r="B296" s="166" t="s">
        <v>508</v>
      </c>
      <c r="C296" s="10">
        <f>+C297</f>
        <v>40000000</v>
      </c>
      <c r="D296" s="10">
        <f t="shared" ref="D296:R296" si="160">+D297</f>
        <v>0</v>
      </c>
      <c r="E296" s="10">
        <f t="shared" si="160"/>
        <v>0</v>
      </c>
      <c r="F296" s="10">
        <f t="shared" si="160"/>
        <v>0</v>
      </c>
      <c r="G296" s="10">
        <f t="shared" si="147"/>
        <v>40000000</v>
      </c>
      <c r="H296" s="10">
        <f t="shared" si="160"/>
        <v>15506000</v>
      </c>
      <c r="I296" s="10">
        <f t="shared" si="160"/>
        <v>18766000</v>
      </c>
      <c r="J296" s="10">
        <f t="shared" si="144"/>
        <v>21234000</v>
      </c>
      <c r="K296" s="10">
        <f t="shared" si="160"/>
        <v>0</v>
      </c>
      <c r="L296" s="10">
        <f t="shared" si="160"/>
        <v>3260000</v>
      </c>
      <c r="M296" s="10">
        <f t="shared" si="151"/>
        <v>15506000</v>
      </c>
      <c r="N296" s="10">
        <f t="shared" si="160"/>
        <v>0</v>
      </c>
      <c r="O296" s="10">
        <f t="shared" si="160"/>
        <v>24260000</v>
      </c>
      <c r="P296" s="10">
        <f t="shared" si="152"/>
        <v>5494000</v>
      </c>
      <c r="Q296" s="10">
        <f t="shared" si="153"/>
        <v>15740000</v>
      </c>
      <c r="R296" s="10">
        <f t="shared" si="145"/>
        <v>3260000</v>
      </c>
      <c r="T296" s="290">
        <v>20202080703</v>
      </c>
      <c r="U296" s="328" t="s">
        <v>508</v>
      </c>
      <c r="V296" s="329">
        <v>40000000</v>
      </c>
      <c r="W296" s="329">
        <v>0</v>
      </c>
      <c r="X296" s="329">
        <v>0</v>
      </c>
      <c r="Y296" s="329">
        <v>0</v>
      </c>
      <c r="Z296" s="329">
        <f t="shared" si="148"/>
        <v>40000000</v>
      </c>
      <c r="AA296" s="329">
        <v>0</v>
      </c>
      <c r="AB296" s="329">
        <v>24260000</v>
      </c>
      <c r="AC296" s="329">
        <v>15740000</v>
      </c>
      <c r="AD296" s="329">
        <v>15506000</v>
      </c>
      <c r="AE296" s="329">
        <v>18766000</v>
      </c>
      <c r="AF296" s="329">
        <v>5494000</v>
      </c>
      <c r="AG296" s="329">
        <v>3260000</v>
      </c>
      <c r="AH296" s="329">
        <v>0</v>
      </c>
      <c r="AI296" s="329">
        <v>3260000</v>
      </c>
      <c r="AJ296" s="335">
        <f t="shared" si="149"/>
        <v>0</v>
      </c>
    </row>
    <row r="297" spans="1:36" s="4" customFormat="1" x14ac:dyDescent="0.25">
      <c r="A297" s="13" t="s">
        <v>509</v>
      </c>
      <c r="B297" s="41" t="s">
        <v>510</v>
      </c>
      <c r="C297" s="169">
        <v>40000000</v>
      </c>
      <c r="D297" s="169">
        <v>0</v>
      </c>
      <c r="E297" s="169">
        <v>0</v>
      </c>
      <c r="F297" s="169">
        <v>0</v>
      </c>
      <c r="G297" s="169">
        <f t="shared" si="147"/>
        <v>40000000</v>
      </c>
      <c r="H297" s="169">
        <v>15506000</v>
      </c>
      <c r="I297" s="169">
        <v>18766000</v>
      </c>
      <c r="J297" s="169">
        <f t="shared" si="144"/>
        <v>21234000</v>
      </c>
      <c r="K297" s="169">
        <v>0</v>
      </c>
      <c r="L297" s="169">
        <v>3260000</v>
      </c>
      <c r="M297" s="169">
        <f t="shared" si="151"/>
        <v>15506000</v>
      </c>
      <c r="N297" s="169">
        <v>0</v>
      </c>
      <c r="O297" s="169">
        <v>24260000</v>
      </c>
      <c r="P297" s="169">
        <f t="shared" si="152"/>
        <v>5494000</v>
      </c>
      <c r="Q297" s="169">
        <f t="shared" si="153"/>
        <v>15740000</v>
      </c>
      <c r="R297" s="169">
        <f t="shared" si="145"/>
        <v>3260000</v>
      </c>
      <c r="T297" s="290">
        <v>202020807039</v>
      </c>
      <c r="U297" s="328" t="s">
        <v>510</v>
      </c>
      <c r="V297" s="329">
        <v>40000000</v>
      </c>
      <c r="W297" s="329">
        <v>0</v>
      </c>
      <c r="X297" s="329">
        <v>0</v>
      </c>
      <c r="Y297" s="329">
        <v>0</v>
      </c>
      <c r="Z297" s="329">
        <f t="shared" si="148"/>
        <v>40000000</v>
      </c>
      <c r="AA297" s="329">
        <v>0</v>
      </c>
      <c r="AB297" s="329">
        <v>24260000</v>
      </c>
      <c r="AC297" s="329">
        <v>15740000</v>
      </c>
      <c r="AD297" s="329">
        <v>15506000</v>
      </c>
      <c r="AE297" s="329">
        <v>18766000</v>
      </c>
      <c r="AF297" s="329">
        <v>5494000</v>
      </c>
      <c r="AG297" s="329">
        <v>3260000</v>
      </c>
      <c r="AH297" s="329">
        <v>0</v>
      </c>
      <c r="AI297" s="329">
        <v>3260000</v>
      </c>
      <c r="AJ297" s="335">
        <f t="shared" si="149"/>
        <v>0</v>
      </c>
    </row>
    <row r="298" spans="1:36" ht="30" x14ac:dyDescent="0.25">
      <c r="A298" s="14" t="s">
        <v>511</v>
      </c>
      <c r="B298" s="166" t="s">
        <v>512</v>
      </c>
      <c r="C298" s="10">
        <f>+C299</f>
        <v>215200000</v>
      </c>
      <c r="D298" s="10">
        <f t="shared" ref="D298:R298" si="161">+D299</f>
        <v>0</v>
      </c>
      <c r="E298" s="10">
        <f t="shared" si="161"/>
        <v>0</v>
      </c>
      <c r="F298" s="10">
        <f t="shared" si="161"/>
        <v>2000000</v>
      </c>
      <c r="G298" s="10">
        <f t="shared" si="147"/>
        <v>217200000</v>
      </c>
      <c r="H298" s="10">
        <f t="shared" si="161"/>
        <v>492250</v>
      </c>
      <c r="I298" s="10">
        <f t="shared" si="161"/>
        <v>201076170</v>
      </c>
      <c r="J298" s="10">
        <f t="shared" si="144"/>
        <v>16123830</v>
      </c>
      <c r="K298" s="10">
        <f t="shared" si="161"/>
        <v>27063286</v>
      </c>
      <c r="L298" s="10">
        <f t="shared" si="161"/>
        <v>142263286</v>
      </c>
      <c r="M298" s="10">
        <f t="shared" si="151"/>
        <v>58812884</v>
      </c>
      <c r="N298" s="10">
        <f t="shared" si="161"/>
        <v>492250</v>
      </c>
      <c r="O298" s="10">
        <f t="shared" si="161"/>
        <v>216854650</v>
      </c>
      <c r="P298" s="10">
        <f t="shared" si="152"/>
        <v>15778480</v>
      </c>
      <c r="Q298" s="10">
        <f t="shared" si="153"/>
        <v>345350</v>
      </c>
      <c r="R298" s="10">
        <f t="shared" si="145"/>
        <v>142263286</v>
      </c>
      <c r="T298" s="290">
        <v>202020809</v>
      </c>
      <c r="U298" s="328" t="s">
        <v>512</v>
      </c>
      <c r="V298" s="329">
        <v>215200000</v>
      </c>
      <c r="W298" s="329">
        <v>2000000</v>
      </c>
      <c r="X298" s="329">
        <v>0</v>
      </c>
      <c r="Y298" s="329">
        <v>0</v>
      </c>
      <c r="Z298" s="329">
        <f t="shared" si="148"/>
        <v>217200000</v>
      </c>
      <c r="AA298" s="329">
        <v>492250</v>
      </c>
      <c r="AB298" s="329">
        <v>216854650</v>
      </c>
      <c r="AC298" s="329">
        <v>345350</v>
      </c>
      <c r="AD298" s="329">
        <v>492250</v>
      </c>
      <c r="AE298" s="329">
        <v>201076170</v>
      </c>
      <c r="AF298" s="329">
        <v>15778480</v>
      </c>
      <c r="AG298" s="329">
        <v>115200000</v>
      </c>
      <c r="AH298" s="329">
        <v>27063286</v>
      </c>
      <c r="AI298" s="329">
        <v>142263286</v>
      </c>
      <c r="AJ298" s="335">
        <f t="shared" si="149"/>
        <v>0</v>
      </c>
    </row>
    <row r="299" spans="1:36" s="4" customFormat="1" x14ac:dyDescent="0.25">
      <c r="A299" s="13" t="s">
        <v>513</v>
      </c>
      <c r="B299" s="41" t="s">
        <v>514</v>
      </c>
      <c r="C299" s="169">
        <v>215200000</v>
      </c>
      <c r="D299" s="169">
        <v>0</v>
      </c>
      <c r="E299" s="169">
        <v>0</v>
      </c>
      <c r="F299" s="169">
        <v>2000000</v>
      </c>
      <c r="G299" s="169">
        <f t="shared" si="147"/>
        <v>217200000</v>
      </c>
      <c r="H299" s="169">
        <v>492250</v>
      </c>
      <c r="I299" s="169">
        <v>201076170</v>
      </c>
      <c r="J299" s="169">
        <f t="shared" si="144"/>
        <v>16123830</v>
      </c>
      <c r="K299" s="169">
        <v>27063286</v>
      </c>
      <c r="L299" s="169">
        <v>142263286</v>
      </c>
      <c r="M299" s="169">
        <f t="shared" si="151"/>
        <v>58812884</v>
      </c>
      <c r="N299" s="169">
        <v>492250</v>
      </c>
      <c r="O299" s="169">
        <v>216854650</v>
      </c>
      <c r="P299" s="169">
        <f t="shared" si="152"/>
        <v>15778480</v>
      </c>
      <c r="Q299" s="169">
        <f t="shared" si="153"/>
        <v>345350</v>
      </c>
      <c r="R299" s="169">
        <f t="shared" si="145"/>
        <v>142263286</v>
      </c>
      <c r="T299" s="290">
        <v>20202080901</v>
      </c>
      <c r="U299" s="328" t="s">
        <v>514</v>
      </c>
      <c r="V299" s="329">
        <v>215200000</v>
      </c>
      <c r="W299" s="330">
        <v>2000000</v>
      </c>
      <c r="X299" s="329">
        <v>0</v>
      </c>
      <c r="Y299" s="329">
        <v>0</v>
      </c>
      <c r="Z299" s="329">
        <f t="shared" si="148"/>
        <v>217200000</v>
      </c>
      <c r="AA299" s="329">
        <v>492250</v>
      </c>
      <c r="AB299" s="329">
        <v>216854650</v>
      </c>
      <c r="AC299" s="329">
        <v>345350</v>
      </c>
      <c r="AD299" s="329">
        <v>492250</v>
      </c>
      <c r="AE299" s="329">
        <v>201076170</v>
      </c>
      <c r="AF299" s="329">
        <v>15778480</v>
      </c>
      <c r="AG299" s="329">
        <v>115200000</v>
      </c>
      <c r="AH299" s="329">
        <v>27063286</v>
      </c>
      <c r="AI299" s="329">
        <v>142263286</v>
      </c>
      <c r="AJ299" s="335">
        <f t="shared" si="149"/>
        <v>0</v>
      </c>
    </row>
    <row r="300" spans="1:36" ht="30" x14ac:dyDescent="0.25">
      <c r="A300" s="11" t="s">
        <v>515</v>
      </c>
      <c r="B300" s="167" t="s">
        <v>516</v>
      </c>
      <c r="C300" s="6">
        <f>+C301+C304+C306+C309</f>
        <v>668448367.35500002</v>
      </c>
      <c r="D300" s="6">
        <f t="shared" ref="D300:R300" si="162">+D301+D304+D306+D309</f>
        <v>0</v>
      </c>
      <c r="E300" s="6">
        <f t="shared" si="162"/>
        <v>0</v>
      </c>
      <c r="F300" s="6">
        <f t="shared" si="162"/>
        <v>0</v>
      </c>
      <c r="G300" s="6">
        <f t="shared" si="147"/>
        <v>668448367.35500002</v>
      </c>
      <c r="H300" s="6">
        <f t="shared" si="162"/>
        <v>15723728</v>
      </c>
      <c r="I300" s="6">
        <f t="shared" si="162"/>
        <v>489768045.93000001</v>
      </c>
      <c r="J300" s="6">
        <f t="shared" si="144"/>
        <v>178680321.42500001</v>
      </c>
      <c r="K300" s="6">
        <f t="shared" si="162"/>
        <v>65106614</v>
      </c>
      <c r="L300" s="6">
        <f t="shared" si="162"/>
        <v>308357246.93000001</v>
      </c>
      <c r="M300" s="6">
        <f t="shared" si="151"/>
        <v>181410799</v>
      </c>
      <c r="N300" s="6">
        <f t="shared" si="162"/>
        <v>15723728</v>
      </c>
      <c r="O300" s="6">
        <f t="shared" si="162"/>
        <v>499035224.93000001</v>
      </c>
      <c r="P300" s="6">
        <f t="shared" si="152"/>
        <v>9267179</v>
      </c>
      <c r="Q300" s="6">
        <f t="shared" si="153"/>
        <v>169413142.42500001</v>
      </c>
      <c r="R300" s="6">
        <f t="shared" si="145"/>
        <v>308357246.93000001</v>
      </c>
      <c r="T300" s="290">
        <v>2020209</v>
      </c>
      <c r="U300" s="328" t="s">
        <v>516</v>
      </c>
      <c r="V300" s="329">
        <v>668448367.3549999</v>
      </c>
      <c r="W300" s="329">
        <v>0</v>
      </c>
      <c r="X300" s="329">
        <v>0</v>
      </c>
      <c r="Y300" s="329">
        <v>0</v>
      </c>
      <c r="Z300" s="329">
        <f t="shared" si="148"/>
        <v>668448367.3549999</v>
      </c>
      <c r="AA300" s="329">
        <v>15723728</v>
      </c>
      <c r="AB300" s="329">
        <v>499035224.93000007</v>
      </c>
      <c r="AC300" s="329">
        <v>169413142.42499983</v>
      </c>
      <c r="AD300" s="329">
        <v>15723728</v>
      </c>
      <c r="AE300" s="329">
        <v>489768045.93000001</v>
      </c>
      <c r="AF300" s="329">
        <v>9267179.0000000596</v>
      </c>
      <c r="AG300" s="329">
        <v>243250632.93000001</v>
      </c>
      <c r="AH300" s="329">
        <v>65106614</v>
      </c>
      <c r="AI300" s="329">
        <v>308357246.93000001</v>
      </c>
      <c r="AJ300" s="335">
        <f t="shared" si="149"/>
        <v>0</v>
      </c>
    </row>
    <row r="301" spans="1:36" ht="30" customHeight="1" x14ac:dyDescent="0.25">
      <c r="A301" s="14" t="s">
        <v>517</v>
      </c>
      <c r="B301" s="166" t="s">
        <v>518</v>
      </c>
      <c r="C301" s="10">
        <f>+C302+C303</f>
        <v>545150400</v>
      </c>
      <c r="D301" s="10">
        <f t="shared" ref="D301:R301" si="163">+D302+D303</f>
        <v>0</v>
      </c>
      <c r="E301" s="10">
        <f t="shared" si="163"/>
        <v>0</v>
      </c>
      <c r="F301" s="10">
        <f t="shared" si="163"/>
        <v>0</v>
      </c>
      <c r="G301" s="10">
        <f t="shared" si="147"/>
        <v>545150400</v>
      </c>
      <c r="H301" s="10">
        <f t="shared" si="163"/>
        <v>0</v>
      </c>
      <c r="I301" s="10">
        <f t="shared" si="163"/>
        <v>418589737.93000001</v>
      </c>
      <c r="J301" s="10">
        <f t="shared" si="144"/>
        <v>126560662.06999999</v>
      </c>
      <c r="K301" s="10">
        <f t="shared" si="163"/>
        <v>49382886</v>
      </c>
      <c r="L301" s="10">
        <f t="shared" si="163"/>
        <v>248412990.93000001</v>
      </c>
      <c r="M301" s="10">
        <f t="shared" si="151"/>
        <v>170176747</v>
      </c>
      <c r="N301" s="10">
        <f t="shared" si="163"/>
        <v>0</v>
      </c>
      <c r="O301" s="10">
        <f t="shared" si="163"/>
        <v>427856916.93000001</v>
      </c>
      <c r="P301" s="10">
        <f t="shared" si="152"/>
        <v>9267179</v>
      </c>
      <c r="Q301" s="10">
        <f t="shared" si="153"/>
        <v>117293483.06999999</v>
      </c>
      <c r="R301" s="10">
        <f t="shared" si="145"/>
        <v>248412990.93000001</v>
      </c>
      <c r="T301" s="290">
        <v>202020902</v>
      </c>
      <c r="U301" s="328" t="s">
        <v>518</v>
      </c>
      <c r="V301" s="329">
        <v>545150400</v>
      </c>
      <c r="W301" s="329">
        <v>0</v>
      </c>
      <c r="X301" s="329">
        <v>0</v>
      </c>
      <c r="Y301" s="329">
        <v>0</v>
      </c>
      <c r="Z301" s="329">
        <f t="shared" si="148"/>
        <v>545150400</v>
      </c>
      <c r="AA301" s="329">
        <v>0</v>
      </c>
      <c r="AB301" s="329">
        <v>427856916.93000001</v>
      </c>
      <c r="AC301" s="329">
        <v>117293483.06999999</v>
      </c>
      <c r="AD301" s="329">
        <v>0</v>
      </c>
      <c r="AE301" s="329">
        <v>418589737.93000001</v>
      </c>
      <c r="AF301" s="329">
        <v>9267179</v>
      </c>
      <c r="AG301" s="329">
        <v>199030104.93000001</v>
      </c>
      <c r="AH301" s="329">
        <v>49382886</v>
      </c>
      <c r="AI301" s="329">
        <v>248412990.93000001</v>
      </c>
      <c r="AJ301" s="335">
        <f t="shared" si="149"/>
        <v>0</v>
      </c>
    </row>
    <row r="302" spans="1:36" s="4" customFormat="1" x14ac:dyDescent="0.25">
      <c r="A302" s="13" t="s">
        <v>519</v>
      </c>
      <c r="B302" s="41" t="s">
        <v>520</v>
      </c>
      <c r="C302" s="169">
        <v>40000000</v>
      </c>
      <c r="D302" s="169">
        <v>0</v>
      </c>
      <c r="E302" s="169">
        <v>0</v>
      </c>
      <c r="F302" s="169">
        <v>0</v>
      </c>
      <c r="G302" s="169">
        <f t="shared" si="147"/>
        <v>40000000</v>
      </c>
      <c r="H302" s="169">
        <v>0</v>
      </c>
      <c r="I302" s="169">
        <v>14720000</v>
      </c>
      <c r="J302" s="169">
        <f t="shared" si="144"/>
        <v>25280000</v>
      </c>
      <c r="K302" s="169">
        <v>1840000</v>
      </c>
      <c r="L302" s="169">
        <v>9200000</v>
      </c>
      <c r="M302" s="169">
        <f t="shared" si="151"/>
        <v>5520000</v>
      </c>
      <c r="N302" s="169">
        <v>0</v>
      </c>
      <c r="O302" s="169">
        <v>20240000</v>
      </c>
      <c r="P302" s="169">
        <f t="shared" si="152"/>
        <v>5520000</v>
      </c>
      <c r="Q302" s="169">
        <f t="shared" si="153"/>
        <v>19760000</v>
      </c>
      <c r="R302" s="169">
        <f t="shared" si="145"/>
        <v>9200000</v>
      </c>
      <c r="T302" s="290">
        <v>20202090205</v>
      </c>
      <c r="U302" s="328" t="s">
        <v>520</v>
      </c>
      <c r="V302" s="329">
        <v>40000000</v>
      </c>
      <c r="W302" s="329">
        <v>0</v>
      </c>
      <c r="X302" s="329">
        <v>0</v>
      </c>
      <c r="Y302" s="329">
        <v>0</v>
      </c>
      <c r="Z302" s="329">
        <f t="shared" si="148"/>
        <v>40000000</v>
      </c>
      <c r="AA302" s="329">
        <v>0</v>
      </c>
      <c r="AB302" s="329">
        <v>20240000</v>
      </c>
      <c r="AC302" s="329">
        <v>19760000</v>
      </c>
      <c r="AD302" s="329">
        <v>0</v>
      </c>
      <c r="AE302" s="329">
        <v>14720000</v>
      </c>
      <c r="AF302" s="329">
        <v>5520000</v>
      </c>
      <c r="AG302" s="329">
        <v>7360000</v>
      </c>
      <c r="AH302" s="329">
        <v>1840000</v>
      </c>
      <c r="AI302" s="329">
        <v>9200000</v>
      </c>
      <c r="AJ302" s="335">
        <f t="shared" si="149"/>
        <v>0</v>
      </c>
    </row>
    <row r="303" spans="1:36" ht="30" x14ac:dyDescent="0.25">
      <c r="A303" s="13" t="s">
        <v>521</v>
      </c>
      <c r="B303" s="41" t="s">
        <v>522</v>
      </c>
      <c r="C303" s="169">
        <v>505150400</v>
      </c>
      <c r="D303" s="169">
        <v>0</v>
      </c>
      <c r="E303" s="169">
        <v>0</v>
      </c>
      <c r="F303" s="169">
        <v>0</v>
      </c>
      <c r="G303" s="169">
        <f t="shared" si="147"/>
        <v>505150400</v>
      </c>
      <c r="H303" s="169">
        <v>0</v>
      </c>
      <c r="I303" s="169">
        <v>403869737.93000001</v>
      </c>
      <c r="J303" s="169">
        <f t="shared" si="144"/>
        <v>101280662.06999999</v>
      </c>
      <c r="K303" s="169">
        <v>47542886</v>
      </c>
      <c r="L303" s="169">
        <v>239212990.93000001</v>
      </c>
      <c r="M303" s="169">
        <f t="shared" si="151"/>
        <v>164656747</v>
      </c>
      <c r="N303" s="169">
        <v>0</v>
      </c>
      <c r="O303" s="169">
        <v>407616916.93000001</v>
      </c>
      <c r="P303" s="169">
        <f t="shared" si="152"/>
        <v>3747179</v>
      </c>
      <c r="Q303" s="169">
        <f t="shared" si="153"/>
        <v>97533483.069999993</v>
      </c>
      <c r="R303" s="169">
        <f t="shared" si="145"/>
        <v>239212990.93000001</v>
      </c>
      <c r="T303" s="290">
        <v>20202090209</v>
      </c>
      <c r="U303" s="328" t="s">
        <v>522</v>
      </c>
      <c r="V303" s="329">
        <v>505150400</v>
      </c>
      <c r="W303" s="329">
        <v>0</v>
      </c>
      <c r="X303" s="329">
        <v>0</v>
      </c>
      <c r="Y303" s="329">
        <v>0</v>
      </c>
      <c r="Z303" s="329">
        <f t="shared" si="148"/>
        <v>505150400</v>
      </c>
      <c r="AA303" s="329">
        <v>0</v>
      </c>
      <c r="AB303" s="329">
        <v>407616916.93000001</v>
      </c>
      <c r="AC303" s="329">
        <v>97533483.069999993</v>
      </c>
      <c r="AD303" s="329">
        <v>0</v>
      </c>
      <c r="AE303" s="329">
        <v>403869737.93000001</v>
      </c>
      <c r="AF303" s="329">
        <v>3747179</v>
      </c>
      <c r="AG303" s="329">
        <v>191670104.93000001</v>
      </c>
      <c r="AH303" s="329">
        <v>47542886</v>
      </c>
      <c r="AI303" s="329">
        <v>239212990.93000001</v>
      </c>
      <c r="AJ303" s="335">
        <f t="shared" si="149"/>
        <v>0</v>
      </c>
    </row>
    <row r="304" spans="1:36" s="4" customFormat="1" ht="30" x14ac:dyDescent="0.25">
      <c r="A304" s="14" t="s">
        <v>523</v>
      </c>
      <c r="B304" s="166" t="s">
        <v>524</v>
      </c>
      <c r="C304" s="10">
        <f>+C305</f>
        <v>14000000</v>
      </c>
      <c r="D304" s="10">
        <f t="shared" ref="D304:R304" si="164">+D305</f>
        <v>0</v>
      </c>
      <c r="E304" s="10">
        <f t="shared" si="164"/>
        <v>0</v>
      </c>
      <c r="F304" s="10">
        <f t="shared" si="164"/>
        <v>0</v>
      </c>
      <c r="G304" s="10">
        <f t="shared" si="147"/>
        <v>14000000</v>
      </c>
      <c r="H304" s="10">
        <f t="shared" si="164"/>
        <v>0</v>
      </c>
      <c r="I304" s="10">
        <f t="shared" si="164"/>
        <v>0</v>
      </c>
      <c r="J304" s="10">
        <f t="shared" si="144"/>
        <v>14000000</v>
      </c>
      <c r="K304" s="10">
        <f t="shared" si="164"/>
        <v>0</v>
      </c>
      <c r="L304" s="10">
        <f t="shared" si="164"/>
        <v>0</v>
      </c>
      <c r="M304" s="10">
        <f t="shared" si="151"/>
        <v>0</v>
      </c>
      <c r="N304" s="10">
        <f t="shared" si="164"/>
        <v>0</v>
      </c>
      <c r="O304" s="10">
        <f t="shared" si="164"/>
        <v>0</v>
      </c>
      <c r="P304" s="10">
        <f t="shared" si="152"/>
        <v>0</v>
      </c>
      <c r="Q304" s="10">
        <f t="shared" si="153"/>
        <v>14000000</v>
      </c>
      <c r="R304" s="10">
        <f t="shared" si="145"/>
        <v>0</v>
      </c>
      <c r="T304" s="290">
        <v>202020903</v>
      </c>
      <c r="U304" s="328" t="s">
        <v>524</v>
      </c>
      <c r="V304" s="329">
        <v>14000000</v>
      </c>
      <c r="W304" s="329">
        <v>0</v>
      </c>
      <c r="X304" s="329">
        <v>0</v>
      </c>
      <c r="Y304" s="329">
        <v>0</v>
      </c>
      <c r="Z304" s="329">
        <f t="shared" si="148"/>
        <v>14000000</v>
      </c>
      <c r="AA304" s="329">
        <v>0</v>
      </c>
      <c r="AB304" s="329">
        <v>0</v>
      </c>
      <c r="AC304" s="329">
        <v>14000000</v>
      </c>
      <c r="AD304" s="329">
        <v>0</v>
      </c>
      <c r="AE304" s="329">
        <v>0</v>
      </c>
      <c r="AF304" s="329">
        <v>0</v>
      </c>
      <c r="AG304" s="329">
        <v>0</v>
      </c>
      <c r="AH304" s="329">
        <v>0</v>
      </c>
      <c r="AI304" s="329">
        <v>0</v>
      </c>
      <c r="AJ304" s="335">
        <f t="shared" si="149"/>
        <v>0</v>
      </c>
    </row>
    <row r="305" spans="1:36" x14ac:dyDescent="0.25">
      <c r="A305" s="13" t="s">
        <v>525</v>
      </c>
      <c r="B305" s="41" t="s">
        <v>526</v>
      </c>
      <c r="C305" s="169">
        <v>14000000</v>
      </c>
      <c r="D305" s="169">
        <v>0</v>
      </c>
      <c r="E305" s="169">
        <v>0</v>
      </c>
      <c r="F305" s="169">
        <v>0</v>
      </c>
      <c r="G305" s="169">
        <f t="shared" si="147"/>
        <v>14000000</v>
      </c>
      <c r="H305" s="169">
        <v>0</v>
      </c>
      <c r="I305" s="169">
        <v>0</v>
      </c>
      <c r="J305" s="169">
        <f t="shared" si="144"/>
        <v>14000000</v>
      </c>
      <c r="K305" s="169">
        <v>0</v>
      </c>
      <c r="L305" s="169">
        <v>0</v>
      </c>
      <c r="M305" s="169">
        <f t="shared" si="151"/>
        <v>0</v>
      </c>
      <c r="N305" s="169">
        <v>0</v>
      </c>
      <c r="O305" s="169">
        <v>0</v>
      </c>
      <c r="P305" s="169">
        <f t="shared" si="152"/>
        <v>0</v>
      </c>
      <c r="Q305" s="169">
        <f t="shared" si="153"/>
        <v>14000000</v>
      </c>
      <c r="R305" s="169">
        <f t="shared" si="145"/>
        <v>0</v>
      </c>
      <c r="T305" s="290">
        <v>20202090303</v>
      </c>
      <c r="U305" s="328" t="s">
        <v>526</v>
      </c>
      <c r="V305" s="329">
        <v>14000000</v>
      </c>
      <c r="W305" s="329">
        <v>0</v>
      </c>
      <c r="X305" s="329">
        <v>0</v>
      </c>
      <c r="Y305" s="329">
        <v>0</v>
      </c>
      <c r="Z305" s="329">
        <f t="shared" si="148"/>
        <v>14000000</v>
      </c>
      <c r="AA305" s="329">
        <v>0</v>
      </c>
      <c r="AB305" s="329">
        <v>0</v>
      </c>
      <c r="AC305" s="329">
        <v>14000000</v>
      </c>
      <c r="AD305" s="329">
        <v>0</v>
      </c>
      <c r="AE305" s="329">
        <v>0</v>
      </c>
      <c r="AF305" s="329">
        <v>0</v>
      </c>
      <c r="AG305" s="329">
        <v>0</v>
      </c>
      <c r="AH305" s="329">
        <v>0</v>
      </c>
      <c r="AI305" s="329">
        <v>0</v>
      </c>
      <c r="AJ305" s="335">
        <f t="shared" si="149"/>
        <v>0</v>
      </c>
    </row>
    <row r="306" spans="1:36" s="4" customFormat="1" ht="45" x14ac:dyDescent="0.25">
      <c r="A306" s="14" t="s">
        <v>527</v>
      </c>
      <c r="B306" s="166" t="s">
        <v>528</v>
      </c>
      <c r="C306" s="10">
        <f>+C307+C308</f>
        <v>108829731.82800001</v>
      </c>
      <c r="D306" s="10">
        <f t="shared" ref="D306:R306" si="165">+D307+D308</f>
        <v>0</v>
      </c>
      <c r="E306" s="10">
        <f t="shared" si="165"/>
        <v>0</v>
      </c>
      <c r="F306" s="10">
        <f t="shared" si="165"/>
        <v>0</v>
      </c>
      <c r="G306" s="10">
        <f t="shared" si="147"/>
        <v>108829731.82800001</v>
      </c>
      <c r="H306" s="10">
        <f t="shared" si="165"/>
        <v>15723728</v>
      </c>
      <c r="I306" s="10">
        <f t="shared" si="165"/>
        <v>71178308</v>
      </c>
      <c r="J306" s="10">
        <f t="shared" si="144"/>
        <v>37651423.828000009</v>
      </c>
      <c r="K306" s="10">
        <f t="shared" si="165"/>
        <v>15723728</v>
      </c>
      <c r="L306" s="10">
        <f t="shared" si="165"/>
        <v>59944256</v>
      </c>
      <c r="M306" s="10">
        <f t="shared" si="151"/>
        <v>11234052</v>
      </c>
      <c r="N306" s="10">
        <f t="shared" si="165"/>
        <v>15723728</v>
      </c>
      <c r="O306" s="10">
        <f t="shared" si="165"/>
        <v>71178308</v>
      </c>
      <c r="P306" s="10">
        <f t="shared" si="152"/>
        <v>0</v>
      </c>
      <c r="Q306" s="10">
        <f t="shared" si="153"/>
        <v>37651423.828000009</v>
      </c>
      <c r="R306" s="10">
        <f t="shared" si="145"/>
        <v>59944256</v>
      </c>
      <c r="T306" s="290">
        <v>202020904</v>
      </c>
      <c r="U306" s="328" t="s">
        <v>528</v>
      </c>
      <c r="V306" s="329">
        <v>108829731.82800001</v>
      </c>
      <c r="W306" s="329">
        <v>0</v>
      </c>
      <c r="X306" s="329">
        <v>0</v>
      </c>
      <c r="Y306" s="329">
        <v>0</v>
      </c>
      <c r="Z306" s="329">
        <f t="shared" si="148"/>
        <v>108829731.82800001</v>
      </c>
      <c r="AA306" s="329">
        <v>15723728</v>
      </c>
      <c r="AB306" s="329">
        <v>71178308</v>
      </c>
      <c r="AC306" s="329">
        <v>37651423.828000009</v>
      </c>
      <c r="AD306" s="329">
        <v>15723728</v>
      </c>
      <c r="AE306" s="329">
        <v>71178308</v>
      </c>
      <c r="AF306" s="329">
        <v>0</v>
      </c>
      <c r="AG306" s="329">
        <v>44220528</v>
      </c>
      <c r="AH306" s="329">
        <v>15723728</v>
      </c>
      <c r="AI306" s="329">
        <v>59944256</v>
      </c>
      <c r="AJ306" s="335">
        <f t="shared" si="149"/>
        <v>0</v>
      </c>
    </row>
    <row r="307" spans="1:36" s="4" customFormat="1" ht="45" x14ac:dyDescent="0.25">
      <c r="A307" s="13" t="s">
        <v>529</v>
      </c>
      <c r="B307" s="41" t="s">
        <v>530</v>
      </c>
      <c r="C307" s="169">
        <v>80000000</v>
      </c>
      <c r="D307" s="169">
        <v>0</v>
      </c>
      <c r="E307" s="169">
        <v>0</v>
      </c>
      <c r="F307" s="169">
        <v>0</v>
      </c>
      <c r="G307" s="169">
        <f t="shared" si="147"/>
        <v>80000000</v>
      </c>
      <c r="H307" s="169">
        <v>15723728</v>
      </c>
      <c r="I307" s="169">
        <v>48428308</v>
      </c>
      <c r="J307" s="169">
        <f t="shared" si="144"/>
        <v>31571692</v>
      </c>
      <c r="K307" s="169">
        <v>15723728</v>
      </c>
      <c r="L307" s="169">
        <v>47448286</v>
      </c>
      <c r="M307" s="169">
        <f t="shared" si="151"/>
        <v>980022</v>
      </c>
      <c r="N307" s="169">
        <v>15723728</v>
      </c>
      <c r="O307" s="169">
        <v>48428308</v>
      </c>
      <c r="P307" s="169">
        <f t="shared" si="152"/>
        <v>0</v>
      </c>
      <c r="Q307" s="169">
        <f t="shared" si="153"/>
        <v>31571692</v>
      </c>
      <c r="R307" s="169">
        <f t="shared" si="145"/>
        <v>47448286</v>
      </c>
      <c r="T307" s="290">
        <v>20202090401</v>
      </c>
      <c r="U307" s="328" t="s">
        <v>530</v>
      </c>
      <c r="V307" s="329">
        <v>80000000</v>
      </c>
      <c r="W307" s="329">
        <v>0</v>
      </c>
      <c r="X307" s="329">
        <v>0</v>
      </c>
      <c r="Y307" s="329">
        <v>0</v>
      </c>
      <c r="Z307" s="329">
        <f t="shared" si="148"/>
        <v>80000000</v>
      </c>
      <c r="AA307" s="329">
        <v>15723728</v>
      </c>
      <c r="AB307" s="329">
        <v>48428308</v>
      </c>
      <c r="AC307" s="329">
        <v>31571692</v>
      </c>
      <c r="AD307" s="329">
        <v>15723728</v>
      </c>
      <c r="AE307" s="329">
        <v>48428308</v>
      </c>
      <c r="AF307" s="329">
        <v>0</v>
      </c>
      <c r="AG307" s="329">
        <v>31724558</v>
      </c>
      <c r="AH307" s="329">
        <v>15723728</v>
      </c>
      <c r="AI307" s="329">
        <v>47448286</v>
      </c>
      <c r="AJ307" s="335">
        <f t="shared" si="149"/>
        <v>0</v>
      </c>
    </row>
    <row r="308" spans="1:36" s="4" customFormat="1" ht="30" x14ac:dyDescent="0.25">
      <c r="A308" s="13" t="s">
        <v>531</v>
      </c>
      <c r="B308" s="41" t="s">
        <v>532</v>
      </c>
      <c r="C308" s="169">
        <v>28829731.828000002</v>
      </c>
      <c r="D308" s="169">
        <v>0</v>
      </c>
      <c r="E308" s="169">
        <v>0</v>
      </c>
      <c r="F308" s="169">
        <v>0</v>
      </c>
      <c r="G308" s="169">
        <f t="shared" si="147"/>
        <v>28829731.828000002</v>
      </c>
      <c r="H308" s="169">
        <v>0</v>
      </c>
      <c r="I308" s="169">
        <v>22750000</v>
      </c>
      <c r="J308" s="169">
        <f t="shared" si="144"/>
        <v>6079731.8280000016</v>
      </c>
      <c r="K308" s="169">
        <v>0</v>
      </c>
      <c r="L308" s="169">
        <v>12495970</v>
      </c>
      <c r="M308" s="169">
        <f t="shared" si="151"/>
        <v>10254030</v>
      </c>
      <c r="N308" s="169">
        <v>0</v>
      </c>
      <c r="O308" s="169">
        <v>22750000</v>
      </c>
      <c r="P308" s="169">
        <f t="shared" si="152"/>
        <v>0</v>
      </c>
      <c r="Q308" s="169">
        <f t="shared" si="153"/>
        <v>6079731.8280000016</v>
      </c>
      <c r="R308" s="169">
        <f t="shared" si="145"/>
        <v>12495970</v>
      </c>
      <c r="T308" s="290">
        <v>20202090409</v>
      </c>
      <c r="U308" s="328" t="s">
        <v>532</v>
      </c>
      <c r="V308" s="329">
        <v>28829731.828000002</v>
      </c>
      <c r="W308" s="329">
        <v>0</v>
      </c>
      <c r="X308" s="329">
        <v>0</v>
      </c>
      <c r="Y308" s="329">
        <v>0</v>
      </c>
      <c r="Z308" s="329">
        <f t="shared" si="148"/>
        <v>28829731.828000002</v>
      </c>
      <c r="AA308" s="329">
        <v>0</v>
      </c>
      <c r="AB308" s="329">
        <v>22750000</v>
      </c>
      <c r="AC308" s="329">
        <v>6079731.8280000016</v>
      </c>
      <c r="AD308" s="329">
        <v>0</v>
      </c>
      <c r="AE308" s="329">
        <v>22750000</v>
      </c>
      <c r="AF308" s="329">
        <v>0</v>
      </c>
      <c r="AG308" s="329">
        <v>12495970</v>
      </c>
      <c r="AH308" s="329">
        <v>0</v>
      </c>
      <c r="AI308" s="329">
        <v>12495970</v>
      </c>
      <c r="AJ308" s="335">
        <f t="shared" si="149"/>
        <v>0</v>
      </c>
    </row>
    <row r="309" spans="1:36" s="4" customFormat="1" x14ac:dyDescent="0.25">
      <c r="A309" s="14" t="s">
        <v>533</v>
      </c>
      <c r="B309" s="9" t="s">
        <v>534</v>
      </c>
      <c r="C309" s="10">
        <f>+C310</f>
        <v>468235.52699997998</v>
      </c>
      <c r="D309" s="10">
        <f t="shared" ref="D309:R309" si="166">+D310</f>
        <v>0</v>
      </c>
      <c r="E309" s="10">
        <f t="shared" si="166"/>
        <v>0</v>
      </c>
      <c r="F309" s="10">
        <f t="shared" si="166"/>
        <v>0</v>
      </c>
      <c r="G309" s="10">
        <f t="shared" si="147"/>
        <v>468235.52699997998</v>
      </c>
      <c r="H309" s="10">
        <f t="shared" si="166"/>
        <v>0</v>
      </c>
      <c r="I309" s="10">
        <f t="shared" si="166"/>
        <v>0</v>
      </c>
      <c r="J309" s="10">
        <f t="shared" si="144"/>
        <v>468235.52699997998</v>
      </c>
      <c r="K309" s="10">
        <f t="shared" si="166"/>
        <v>0</v>
      </c>
      <c r="L309" s="10">
        <f t="shared" si="166"/>
        <v>0</v>
      </c>
      <c r="M309" s="10">
        <f t="shared" si="151"/>
        <v>0</v>
      </c>
      <c r="N309" s="10">
        <f t="shared" si="166"/>
        <v>0</v>
      </c>
      <c r="O309" s="10">
        <f t="shared" si="166"/>
        <v>0</v>
      </c>
      <c r="P309" s="10">
        <f t="shared" si="152"/>
        <v>0</v>
      </c>
      <c r="Q309" s="10">
        <f t="shared" si="153"/>
        <v>468235.52699997998</v>
      </c>
      <c r="R309" s="10">
        <f t="shared" si="145"/>
        <v>0</v>
      </c>
      <c r="T309" s="290">
        <v>202020907</v>
      </c>
      <c r="U309" s="328" t="s">
        <v>534</v>
      </c>
      <c r="V309" s="329">
        <v>468235.52699997998</v>
      </c>
      <c r="W309" s="329">
        <v>0</v>
      </c>
      <c r="X309" s="329">
        <v>0</v>
      </c>
      <c r="Y309" s="329">
        <v>0</v>
      </c>
      <c r="Z309" s="329">
        <f t="shared" si="148"/>
        <v>468235.52699997998</v>
      </c>
      <c r="AA309" s="329">
        <v>0</v>
      </c>
      <c r="AB309" s="329">
        <v>0</v>
      </c>
      <c r="AC309" s="329">
        <v>468235.52699997998</v>
      </c>
      <c r="AD309" s="329">
        <v>0</v>
      </c>
      <c r="AE309" s="329">
        <v>0</v>
      </c>
      <c r="AF309" s="329">
        <v>0</v>
      </c>
      <c r="AG309" s="329">
        <v>0</v>
      </c>
      <c r="AH309" s="329">
        <v>0</v>
      </c>
      <c r="AI309" s="329">
        <v>0</v>
      </c>
      <c r="AJ309" s="335">
        <f t="shared" si="149"/>
        <v>0</v>
      </c>
    </row>
    <row r="310" spans="1:36" x14ac:dyDescent="0.25">
      <c r="A310" s="13" t="s">
        <v>535</v>
      </c>
      <c r="B310" s="1" t="s">
        <v>536</v>
      </c>
      <c r="C310" s="169">
        <v>468235.52699997998</v>
      </c>
      <c r="D310" s="169">
        <v>0</v>
      </c>
      <c r="E310" s="169">
        <v>0</v>
      </c>
      <c r="F310" s="169">
        <v>0</v>
      </c>
      <c r="G310" s="169">
        <f t="shared" si="147"/>
        <v>468235.52699997998</v>
      </c>
      <c r="H310" s="169">
        <v>0</v>
      </c>
      <c r="I310" s="169">
        <v>0</v>
      </c>
      <c r="J310" s="169">
        <f t="shared" si="144"/>
        <v>468235.52699997998</v>
      </c>
      <c r="K310" s="169">
        <v>0</v>
      </c>
      <c r="L310" s="169">
        <v>0</v>
      </c>
      <c r="M310" s="169">
        <f t="shared" si="151"/>
        <v>0</v>
      </c>
      <c r="N310" s="169">
        <v>0</v>
      </c>
      <c r="O310" s="169">
        <v>0</v>
      </c>
      <c r="P310" s="169">
        <f t="shared" si="152"/>
        <v>0</v>
      </c>
      <c r="Q310" s="169">
        <f t="shared" si="153"/>
        <v>468235.52699997998</v>
      </c>
      <c r="R310" s="169">
        <f t="shared" si="145"/>
        <v>0</v>
      </c>
      <c r="T310" s="290">
        <v>20202090701</v>
      </c>
      <c r="U310" s="328" t="s">
        <v>536</v>
      </c>
      <c r="V310" s="329">
        <v>468235.52699997998</v>
      </c>
      <c r="W310" s="329">
        <v>0</v>
      </c>
      <c r="X310" s="329">
        <v>0</v>
      </c>
      <c r="Y310" s="329">
        <v>0</v>
      </c>
      <c r="Z310" s="329">
        <f t="shared" si="148"/>
        <v>468235.52699997998</v>
      </c>
      <c r="AA310" s="329">
        <v>0</v>
      </c>
      <c r="AB310" s="329">
        <v>0</v>
      </c>
      <c r="AC310" s="329">
        <v>468235.52699997998</v>
      </c>
      <c r="AD310" s="329">
        <v>0</v>
      </c>
      <c r="AE310" s="329">
        <v>0</v>
      </c>
      <c r="AF310" s="329">
        <v>0</v>
      </c>
      <c r="AG310" s="329">
        <v>0</v>
      </c>
      <c r="AH310" s="329">
        <v>0</v>
      </c>
      <c r="AI310" s="329">
        <v>0</v>
      </c>
      <c r="AJ310" s="335">
        <f t="shared" si="149"/>
        <v>0</v>
      </c>
    </row>
    <row r="311" spans="1:36" s="4" customFormat="1" x14ac:dyDescent="0.25">
      <c r="A311" s="11" t="s">
        <v>537</v>
      </c>
      <c r="B311" s="5" t="s">
        <v>34</v>
      </c>
      <c r="C311" s="6">
        <f>+C312</f>
        <v>386883923.94</v>
      </c>
      <c r="D311" s="6">
        <f t="shared" ref="D311:R311" si="167">+D312</f>
        <v>158848500.78</v>
      </c>
      <c r="E311" s="6">
        <f t="shared" si="167"/>
        <v>0</v>
      </c>
      <c r="F311" s="6">
        <f t="shared" si="167"/>
        <v>0</v>
      </c>
      <c r="G311" s="6">
        <f t="shared" si="147"/>
        <v>545732424.72000003</v>
      </c>
      <c r="H311" s="6">
        <f t="shared" si="167"/>
        <v>46377243</v>
      </c>
      <c r="I311" s="6">
        <f t="shared" si="167"/>
        <v>369111287</v>
      </c>
      <c r="J311" s="6">
        <f t="shared" si="144"/>
        <v>176621137.72000003</v>
      </c>
      <c r="K311" s="6">
        <f t="shared" si="167"/>
        <v>41992132</v>
      </c>
      <c r="L311" s="6">
        <f t="shared" si="167"/>
        <v>345947407</v>
      </c>
      <c r="M311" s="6">
        <f t="shared" si="151"/>
        <v>23163880</v>
      </c>
      <c r="N311" s="6">
        <f t="shared" si="167"/>
        <v>45749061</v>
      </c>
      <c r="O311" s="6">
        <f t="shared" si="167"/>
        <v>377130579</v>
      </c>
      <c r="P311" s="6">
        <f t="shared" si="152"/>
        <v>8019292</v>
      </c>
      <c r="Q311" s="6">
        <f t="shared" si="153"/>
        <v>168601845.72000003</v>
      </c>
      <c r="R311" s="6">
        <f t="shared" si="145"/>
        <v>345947407</v>
      </c>
      <c r="T311" s="290">
        <v>2020210</v>
      </c>
      <c r="U311" s="328" t="s">
        <v>34</v>
      </c>
      <c r="V311" s="329">
        <v>386883925.86400002</v>
      </c>
      <c r="W311" s="329">
        <v>0</v>
      </c>
      <c r="X311" s="329">
        <v>158848500.78</v>
      </c>
      <c r="Y311" s="329">
        <v>0</v>
      </c>
      <c r="Z311" s="329">
        <f t="shared" si="148"/>
        <v>545732426.64400005</v>
      </c>
      <c r="AA311" s="329">
        <v>45749061</v>
      </c>
      <c r="AB311" s="329">
        <v>377130579</v>
      </c>
      <c r="AC311" s="329">
        <v>168601847.64400005</v>
      </c>
      <c r="AD311" s="329">
        <v>46377243</v>
      </c>
      <c r="AE311" s="329">
        <v>369111287</v>
      </c>
      <c r="AF311" s="329">
        <v>8019292</v>
      </c>
      <c r="AG311" s="329">
        <v>303955275</v>
      </c>
      <c r="AH311" s="329">
        <v>41992132</v>
      </c>
      <c r="AI311" s="329">
        <v>345947407</v>
      </c>
      <c r="AJ311" s="335">
        <f t="shared" si="149"/>
        <v>0</v>
      </c>
    </row>
    <row r="312" spans="1:36" s="4" customFormat="1" x14ac:dyDescent="0.25">
      <c r="A312" s="13" t="s">
        <v>538</v>
      </c>
      <c r="B312" s="1" t="s">
        <v>34</v>
      </c>
      <c r="C312" s="169">
        <v>386883923.94</v>
      </c>
      <c r="D312" s="169">
        <v>158848500.78</v>
      </c>
      <c r="E312" s="169">
        <v>0</v>
      </c>
      <c r="F312" s="169">
        <v>0</v>
      </c>
      <c r="G312" s="169">
        <f t="shared" si="147"/>
        <v>545732424.72000003</v>
      </c>
      <c r="H312" s="169">
        <v>46377243</v>
      </c>
      <c r="I312" s="169">
        <v>369111287</v>
      </c>
      <c r="J312" s="169">
        <f t="shared" si="144"/>
        <v>176621137.72000003</v>
      </c>
      <c r="K312" s="169">
        <v>41992132</v>
      </c>
      <c r="L312" s="169">
        <v>345947407</v>
      </c>
      <c r="M312" s="169">
        <f t="shared" si="151"/>
        <v>23163880</v>
      </c>
      <c r="N312" s="169">
        <v>45749061</v>
      </c>
      <c r="O312" s="169">
        <v>377130579</v>
      </c>
      <c r="P312" s="169">
        <f t="shared" si="152"/>
        <v>8019292</v>
      </c>
      <c r="Q312" s="169">
        <f t="shared" si="153"/>
        <v>168601845.72000003</v>
      </c>
      <c r="R312" s="169">
        <f t="shared" si="145"/>
        <v>345947407</v>
      </c>
      <c r="T312" s="290">
        <v>202021001</v>
      </c>
      <c r="U312" s="328" t="s">
        <v>34</v>
      </c>
      <c r="V312" s="329">
        <v>386883925.86400002</v>
      </c>
      <c r="W312" s="329">
        <v>0</v>
      </c>
      <c r="X312" s="329">
        <v>158848500.78</v>
      </c>
      <c r="Y312" s="329">
        <v>0</v>
      </c>
      <c r="Z312" s="329">
        <f t="shared" si="148"/>
        <v>545732426.64400005</v>
      </c>
      <c r="AA312" s="329">
        <v>45749061</v>
      </c>
      <c r="AB312" s="329">
        <v>377130579</v>
      </c>
      <c r="AC312" s="329">
        <v>168601847.64400005</v>
      </c>
      <c r="AD312" s="329">
        <v>46377243</v>
      </c>
      <c r="AE312" s="329">
        <v>369111287</v>
      </c>
      <c r="AF312" s="329">
        <v>8019292</v>
      </c>
      <c r="AG312" s="329">
        <v>303955275</v>
      </c>
      <c r="AH312" s="329">
        <v>41992132</v>
      </c>
      <c r="AI312" s="329">
        <v>345947407</v>
      </c>
      <c r="AJ312" s="335">
        <f t="shared" si="149"/>
        <v>0</v>
      </c>
    </row>
    <row r="313" spans="1:36" s="4" customFormat="1" x14ac:dyDescent="0.25">
      <c r="A313" s="11" t="s">
        <v>539</v>
      </c>
      <c r="B313" s="5" t="s">
        <v>540</v>
      </c>
      <c r="C313" s="6">
        <f>+C314+C318</f>
        <v>186961876.208</v>
      </c>
      <c r="D313" s="6">
        <f t="shared" ref="D313:R313" si="168">+D314+D318</f>
        <v>100179794</v>
      </c>
      <c r="E313" s="6">
        <f t="shared" si="168"/>
        <v>0</v>
      </c>
      <c r="F313" s="6">
        <f t="shared" si="168"/>
        <v>0</v>
      </c>
      <c r="G313" s="6">
        <f t="shared" si="147"/>
        <v>287141670.208</v>
      </c>
      <c r="H313" s="6">
        <f t="shared" si="168"/>
        <v>98511151</v>
      </c>
      <c r="I313" s="6">
        <f t="shared" si="168"/>
        <v>254377537.99800009</v>
      </c>
      <c r="J313" s="6">
        <f t="shared" si="144"/>
        <v>32764132.209999919</v>
      </c>
      <c r="K313" s="6">
        <f t="shared" si="168"/>
        <v>77023794</v>
      </c>
      <c r="L313" s="6">
        <f t="shared" si="168"/>
        <v>247643613.99800009</v>
      </c>
      <c r="M313" s="6">
        <f t="shared" si="151"/>
        <v>6733924</v>
      </c>
      <c r="N313" s="6">
        <f t="shared" si="168"/>
        <v>72383794</v>
      </c>
      <c r="O313" s="6">
        <f t="shared" si="168"/>
        <v>259936063.99800009</v>
      </c>
      <c r="P313" s="6">
        <f t="shared" si="152"/>
        <v>5558526</v>
      </c>
      <c r="Q313" s="6">
        <f t="shared" si="153"/>
        <v>27205606.209999919</v>
      </c>
      <c r="R313" s="6">
        <f t="shared" si="145"/>
        <v>247643613.99800009</v>
      </c>
      <c r="T313" s="290">
        <v>3</v>
      </c>
      <c r="U313" s="328" t="s">
        <v>540</v>
      </c>
      <c r="V313" s="329">
        <v>186961876.20800009</v>
      </c>
      <c r="W313" s="329">
        <v>0</v>
      </c>
      <c r="X313" s="329">
        <v>100179794</v>
      </c>
      <c r="Y313" s="329">
        <v>0</v>
      </c>
      <c r="Z313" s="329">
        <f t="shared" si="148"/>
        <v>287141670.20800006</v>
      </c>
      <c r="AA313" s="329">
        <v>72383794</v>
      </c>
      <c r="AB313" s="329">
        <v>259936063.99800009</v>
      </c>
      <c r="AC313" s="329">
        <v>27205606.209999979</v>
      </c>
      <c r="AD313" s="329">
        <v>98511151</v>
      </c>
      <c r="AE313" s="329">
        <v>254377537.99800009</v>
      </c>
      <c r="AF313" s="329">
        <v>5558526</v>
      </c>
      <c r="AG313" s="329">
        <v>170619819.99800009</v>
      </c>
      <c r="AH313" s="329">
        <v>77023794</v>
      </c>
      <c r="AI313" s="329">
        <v>247643613.99800009</v>
      </c>
      <c r="AJ313" s="335">
        <f t="shared" si="149"/>
        <v>0</v>
      </c>
    </row>
    <row r="314" spans="1:36" s="4" customFormat="1" x14ac:dyDescent="0.25">
      <c r="A314" s="11" t="s">
        <v>541</v>
      </c>
      <c r="B314" s="5" t="s">
        <v>542</v>
      </c>
      <c r="C314" s="6">
        <f>+C315</f>
        <v>186961876.208</v>
      </c>
      <c r="D314" s="6">
        <f t="shared" ref="D314:R316" si="169">+D315</f>
        <v>0</v>
      </c>
      <c r="E314" s="6">
        <f t="shared" si="169"/>
        <v>0</v>
      </c>
      <c r="F314" s="6">
        <f t="shared" si="169"/>
        <v>0</v>
      </c>
      <c r="G314" s="6">
        <f t="shared" si="147"/>
        <v>186961876.208</v>
      </c>
      <c r="H314" s="6">
        <f t="shared" si="169"/>
        <v>28331357</v>
      </c>
      <c r="I314" s="6">
        <f t="shared" si="169"/>
        <v>172375522.99800009</v>
      </c>
      <c r="J314" s="6">
        <f t="shared" si="144"/>
        <v>14586353.209999919</v>
      </c>
      <c r="K314" s="6">
        <f t="shared" si="169"/>
        <v>6844000</v>
      </c>
      <c r="L314" s="6">
        <f t="shared" si="169"/>
        <v>165641598.99800009</v>
      </c>
      <c r="M314" s="6">
        <f t="shared" si="151"/>
        <v>6733924</v>
      </c>
      <c r="N314" s="6">
        <f t="shared" si="169"/>
        <v>2204000</v>
      </c>
      <c r="O314" s="6">
        <f t="shared" si="169"/>
        <v>177934048.99800009</v>
      </c>
      <c r="P314" s="6">
        <f t="shared" si="152"/>
        <v>5558526</v>
      </c>
      <c r="Q314" s="6">
        <f t="shared" si="153"/>
        <v>9027827.2099999189</v>
      </c>
      <c r="R314" s="6">
        <f t="shared" si="145"/>
        <v>165641598.99800009</v>
      </c>
      <c r="T314" s="290">
        <v>302</v>
      </c>
      <c r="U314" s="328" t="s">
        <v>542</v>
      </c>
      <c r="V314" s="329">
        <v>186961876.20800009</v>
      </c>
      <c r="W314" s="329">
        <v>0</v>
      </c>
      <c r="X314" s="329">
        <v>0</v>
      </c>
      <c r="Y314" s="329">
        <v>0</v>
      </c>
      <c r="Z314" s="329">
        <f t="shared" si="148"/>
        <v>186961876.20800009</v>
      </c>
      <c r="AA314" s="329">
        <v>2204000</v>
      </c>
      <c r="AB314" s="329">
        <v>177934048.99800009</v>
      </c>
      <c r="AC314" s="329">
        <v>9027827.2100000083</v>
      </c>
      <c r="AD314" s="329">
        <v>28331357</v>
      </c>
      <c r="AE314" s="329">
        <v>172375522.99800009</v>
      </c>
      <c r="AF314" s="329">
        <v>5558526</v>
      </c>
      <c r="AG314" s="329">
        <v>158797598.99800009</v>
      </c>
      <c r="AH314" s="329">
        <v>6844000</v>
      </c>
      <c r="AI314" s="329">
        <v>165641598.99800009</v>
      </c>
      <c r="AJ314" s="335">
        <f t="shared" si="149"/>
        <v>0</v>
      </c>
    </row>
    <row r="315" spans="1:36" x14ac:dyDescent="0.25">
      <c r="A315" s="11" t="s">
        <v>543</v>
      </c>
      <c r="B315" s="5" t="s">
        <v>544</v>
      </c>
      <c r="C315" s="6">
        <f>+C316</f>
        <v>186961876.208</v>
      </c>
      <c r="D315" s="6">
        <f t="shared" si="169"/>
        <v>0</v>
      </c>
      <c r="E315" s="6">
        <f t="shared" si="169"/>
        <v>0</v>
      </c>
      <c r="F315" s="6">
        <f t="shared" si="169"/>
        <v>0</v>
      </c>
      <c r="G315" s="6">
        <f t="shared" si="147"/>
        <v>186961876.208</v>
      </c>
      <c r="H315" s="6">
        <f t="shared" si="169"/>
        <v>28331357</v>
      </c>
      <c r="I315" s="6">
        <f t="shared" si="169"/>
        <v>172375522.99800009</v>
      </c>
      <c r="J315" s="6">
        <f t="shared" si="144"/>
        <v>14586353.209999919</v>
      </c>
      <c r="K315" s="6">
        <f t="shared" si="169"/>
        <v>6844000</v>
      </c>
      <c r="L315" s="6">
        <f t="shared" si="169"/>
        <v>165641598.99800009</v>
      </c>
      <c r="M315" s="6">
        <f t="shared" si="151"/>
        <v>6733924</v>
      </c>
      <c r="N315" s="6">
        <f t="shared" si="169"/>
        <v>2204000</v>
      </c>
      <c r="O315" s="6">
        <f t="shared" si="169"/>
        <v>177934048.99800009</v>
      </c>
      <c r="P315" s="6">
        <f t="shared" si="152"/>
        <v>5558526</v>
      </c>
      <c r="Q315" s="6">
        <f t="shared" si="153"/>
        <v>9027827.2099999189</v>
      </c>
      <c r="R315" s="6">
        <f t="shared" si="145"/>
        <v>165641598.99800009</v>
      </c>
      <c r="T315" s="290">
        <v>30202</v>
      </c>
      <c r="U315" s="328" t="s">
        <v>544</v>
      </c>
      <c r="V315" s="329">
        <v>186961876.20800009</v>
      </c>
      <c r="W315" s="329">
        <v>0</v>
      </c>
      <c r="X315" s="329">
        <v>0</v>
      </c>
      <c r="Y315" s="329">
        <v>0</v>
      </c>
      <c r="Z315" s="329">
        <f t="shared" si="148"/>
        <v>186961876.20800009</v>
      </c>
      <c r="AA315" s="329">
        <v>2204000</v>
      </c>
      <c r="AB315" s="329">
        <v>177934048.99800009</v>
      </c>
      <c r="AC315" s="329">
        <v>9027827.2100000083</v>
      </c>
      <c r="AD315" s="329">
        <v>28331357</v>
      </c>
      <c r="AE315" s="329">
        <v>172375522.99800009</v>
      </c>
      <c r="AF315" s="329">
        <v>5558526</v>
      </c>
      <c r="AG315" s="329">
        <v>158797598.99800009</v>
      </c>
      <c r="AH315" s="329">
        <v>6844000</v>
      </c>
      <c r="AI315" s="329">
        <v>165641598.99800009</v>
      </c>
      <c r="AJ315" s="335">
        <f t="shared" si="149"/>
        <v>0</v>
      </c>
    </row>
    <row r="316" spans="1:36" s="4" customFormat="1" x14ac:dyDescent="0.25">
      <c r="A316" s="14" t="s">
        <v>545</v>
      </c>
      <c r="B316" s="9" t="s">
        <v>544</v>
      </c>
      <c r="C316" s="10">
        <f>+C317</f>
        <v>186961876.208</v>
      </c>
      <c r="D316" s="10">
        <f t="shared" si="169"/>
        <v>0</v>
      </c>
      <c r="E316" s="10">
        <f t="shared" si="169"/>
        <v>0</v>
      </c>
      <c r="F316" s="10">
        <f t="shared" si="169"/>
        <v>0</v>
      </c>
      <c r="G316" s="10">
        <f t="shared" si="147"/>
        <v>186961876.208</v>
      </c>
      <c r="H316" s="10">
        <f t="shared" si="169"/>
        <v>28331357</v>
      </c>
      <c r="I316" s="10">
        <f t="shared" si="169"/>
        <v>172375522.99800009</v>
      </c>
      <c r="J316" s="10">
        <f t="shared" si="144"/>
        <v>14586353.209999919</v>
      </c>
      <c r="K316" s="10">
        <f t="shared" si="169"/>
        <v>6844000</v>
      </c>
      <c r="L316" s="10">
        <f t="shared" si="169"/>
        <v>165641598.99800009</v>
      </c>
      <c r="M316" s="10">
        <f t="shared" si="151"/>
        <v>6733924</v>
      </c>
      <c r="N316" s="10">
        <f t="shared" si="169"/>
        <v>2204000</v>
      </c>
      <c r="O316" s="10">
        <f t="shared" si="169"/>
        <v>177934048.99800009</v>
      </c>
      <c r="P316" s="10">
        <f t="shared" si="152"/>
        <v>5558526</v>
      </c>
      <c r="Q316" s="10">
        <f t="shared" si="153"/>
        <v>9027827.2099999189</v>
      </c>
      <c r="R316" s="10">
        <f t="shared" si="145"/>
        <v>165641598.99800009</v>
      </c>
      <c r="T316" s="290">
        <v>3020201</v>
      </c>
      <c r="U316" s="328" t="s">
        <v>544</v>
      </c>
      <c r="V316" s="329">
        <v>186961876.20800009</v>
      </c>
      <c r="W316" s="329">
        <v>0</v>
      </c>
      <c r="X316" s="329">
        <v>0</v>
      </c>
      <c r="Y316" s="329">
        <v>0</v>
      </c>
      <c r="Z316" s="329">
        <f t="shared" si="148"/>
        <v>186961876.20800009</v>
      </c>
      <c r="AA316" s="329">
        <v>2204000</v>
      </c>
      <c r="AB316" s="329">
        <v>177934048.99800009</v>
      </c>
      <c r="AC316" s="329">
        <v>9027827.2100000083</v>
      </c>
      <c r="AD316" s="329">
        <v>28331357</v>
      </c>
      <c r="AE316" s="329">
        <v>172375522.99800009</v>
      </c>
      <c r="AF316" s="329">
        <v>5558526</v>
      </c>
      <c r="AG316" s="329">
        <v>158797598.99800009</v>
      </c>
      <c r="AH316" s="329">
        <v>6844000</v>
      </c>
      <c r="AI316" s="329">
        <v>165641598.99800009</v>
      </c>
      <c r="AJ316" s="335">
        <f t="shared" si="149"/>
        <v>0</v>
      </c>
    </row>
    <row r="317" spans="1:36" s="4" customFormat="1" x14ac:dyDescent="0.25">
      <c r="A317" s="13" t="s">
        <v>546</v>
      </c>
      <c r="B317" s="1" t="s">
        <v>544</v>
      </c>
      <c r="C317" s="169">
        <v>186961876.208</v>
      </c>
      <c r="D317" s="169">
        <v>0</v>
      </c>
      <c r="E317" s="169">
        <v>0</v>
      </c>
      <c r="F317" s="169">
        <v>0</v>
      </c>
      <c r="G317" s="169">
        <f t="shared" si="147"/>
        <v>186961876.208</v>
      </c>
      <c r="H317" s="169">
        <v>28331357</v>
      </c>
      <c r="I317" s="169">
        <v>172375522.99800009</v>
      </c>
      <c r="J317" s="169">
        <f t="shared" si="144"/>
        <v>14586353.209999919</v>
      </c>
      <c r="K317" s="169">
        <v>6844000</v>
      </c>
      <c r="L317" s="169">
        <v>165641598.99800009</v>
      </c>
      <c r="M317" s="169">
        <f t="shared" si="151"/>
        <v>6733924</v>
      </c>
      <c r="N317" s="169">
        <v>2204000</v>
      </c>
      <c r="O317" s="169">
        <v>177934048.99800009</v>
      </c>
      <c r="P317" s="169">
        <f t="shared" si="152"/>
        <v>5558526</v>
      </c>
      <c r="Q317" s="169">
        <f t="shared" si="153"/>
        <v>9027827.2099999189</v>
      </c>
      <c r="R317" s="169">
        <f t="shared" si="145"/>
        <v>165641598.99800009</v>
      </c>
      <c r="T317" s="290">
        <v>302020101</v>
      </c>
      <c r="U317" s="328" t="s">
        <v>544</v>
      </c>
      <c r="V317" s="329">
        <v>186961876.20800009</v>
      </c>
      <c r="W317" s="329">
        <v>0</v>
      </c>
      <c r="X317" s="329">
        <v>0</v>
      </c>
      <c r="Y317" s="329">
        <v>0</v>
      </c>
      <c r="Z317" s="329">
        <f t="shared" si="148"/>
        <v>186961876.20800009</v>
      </c>
      <c r="AA317" s="329">
        <v>2204000</v>
      </c>
      <c r="AB317" s="329">
        <v>177934048.99800009</v>
      </c>
      <c r="AC317" s="329">
        <v>9027827.2100000083</v>
      </c>
      <c r="AD317" s="329">
        <v>28331357</v>
      </c>
      <c r="AE317" s="329">
        <v>172375522.99800009</v>
      </c>
      <c r="AF317" s="329">
        <v>5558526</v>
      </c>
      <c r="AG317" s="329">
        <v>158797598.99800009</v>
      </c>
      <c r="AH317" s="329">
        <v>6844000</v>
      </c>
      <c r="AI317" s="329">
        <v>165641598.99800009</v>
      </c>
      <c r="AJ317" s="335">
        <f t="shared" si="149"/>
        <v>0</v>
      </c>
    </row>
    <row r="318" spans="1:36" s="4" customFormat="1" x14ac:dyDescent="0.25">
      <c r="A318" s="11" t="s">
        <v>1662</v>
      </c>
      <c r="B318" s="5" t="s">
        <v>1029</v>
      </c>
      <c r="C318" s="6">
        <f>+C319</f>
        <v>0</v>
      </c>
      <c r="D318" s="6">
        <f t="shared" ref="D318:R319" si="170">+D319</f>
        <v>100179794</v>
      </c>
      <c r="E318" s="6">
        <f t="shared" si="170"/>
        <v>0</v>
      </c>
      <c r="F318" s="6">
        <f t="shared" si="170"/>
        <v>0</v>
      </c>
      <c r="G318" s="6">
        <f t="shared" si="147"/>
        <v>100179794</v>
      </c>
      <c r="H318" s="6">
        <f t="shared" si="170"/>
        <v>70179794</v>
      </c>
      <c r="I318" s="6">
        <f t="shared" si="170"/>
        <v>82002015</v>
      </c>
      <c r="J318" s="6">
        <f t="shared" si="144"/>
        <v>18177779</v>
      </c>
      <c r="K318" s="6">
        <f t="shared" si="170"/>
        <v>70179794</v>
      </c>
      <c r="L318" s="6">
        <f t="shared" si="170"/>
        <v>82002015</v>
      </c>
      <c r="M318" s="6">
        <f t="shared" si="151"/>
        <v>0</v>
      </c>
      <c r="N318" s="6">
        <f t="shared" si="170"/>
        <v>70179794</v>
      </c>
      <c r="O318" s="6">
        <f t="shared" si="170"/>
        <v>82002015</v>
      </c>
      <c r="P318" s="6">
        <f t="shared" si="152"/>
        <v>0</v>
      </c>
      <c r="Q318" s="6">
        <f t="shared" si="153"/>
        <v>18177779</v>
      </c>
      <c r="R318" s="6">
        <f t="shared" si="145"/>
        <v>82002015</v>
      </c>
      <c r="T318" s="290">
        <v>310</v>
      </c>
      <c r="U318" s="328" t="s">
        <v>1029</v>
      </c>
      <c r="V318" s="329">
        <v>0</v>
      </c>
      <c r="W318" s="329">
        <v>0</v>
      </c>
      <c r="X318" s="329">
        <v>100179794</v>
      </c>
      <c r="Y318" s="329">
        <v>0</v>
      </c>
      <c r="Z318" s="329">
        <f t="shared" si="148"/>
        <v>100179794</v>
      </c>
      <c r="AA318" s="329">
        <v>70179794</v>
      </c>
      <c r="AB318" s="329">
        <v>82002015</v>
      </c>
      <c r="AC318" s="329">
        <v>18177779</v>
      </c>
      <c r="AD318" s="329">
        <v>70179794</v>
      </c>
      <c r="AE318" s="329">
        <v>82002015</v>
      </c>
      <c r="AF318" s="329">
        <v>0</v>
      </c>
      <c r="AG318" s="329">
        <v>11822221</v>
      </c>
      <c r="AH318" s="329">
        <v>70179794</v>
      </c>
      <c r="AI318" s="329">
        <v>82002015</v>
      </c>
      <c r="AJ318" s="335">
        <f t="shared" si="149"/>
        <v>0</v>
      </c>
    </row>
    <row r="319" spans="1:36" x14ac:dyDescent="0.25">
      <c r="A319" s="14" t="s">
        <v>1663</v>
      </c>
      <c r="B319" s="9" t="s">
        <v>1664</v>
      </c>
      <c r="C319" s="10">
        <f>+C320</f>
        <v>0</v>
      </c>
      <c r="D319" s="10">
        <f t="shared" si="170"/>
        <v>100179794</v>
      </c>
      <c r="E319" s="10">
        <f t="shared" si="170"/>
        <v>0</v>
      </c>
      <c r="F319" s="10">
        <f t="shared" si="170"/>
        <v>0</v>
      </c>
      <c r="G319" s="10">
        <f t="shared" si="147"/>
        <v>100179794</v>
      </c>
      <c r="H319" s="10">
        <f t="shared" si="170"/>
        <v>70179794</v>
      </c>
      <c r="I319" s="10">
        <f t="shared" si="170"/>
        <v>82002015</v>
      </c>
      <c r="J319" s="10">
        <f t="shared" si="144"/>
        <v>18177779</v>
      </c>
      <c r="K319" s="10">
        <f t="shared" si="170"/>
        <v>70179794</v>
      </c>
      <c r="L319" s="10">
        <f t="shared" si="170"/>
        <v>82002015</v>
      </c>
      <c r="M319" s="10">
        <f t="shared" si="151"/>
        <v>0</v>
      </c>
      <c r="N319" s="10">
        <f t="shared" si="170"/>
        <v>70179794</v>
      </c>
      <c r="O319" s="10">
        <f t="shared" si="170"/>
        <v>82002015</v>
      </c>
      <c r="P319" s="10">
        <f t="shared" si="152"/>
        <v>0</v>
      </c>
      <c r="Q319" s="10">
        <f t="shared" si="153"/>
        <v>18177779</v>
      </c>
      <c r="R319" s="10">
        <f t="shared" si="145"/>
        <v>82002015</v>
      </c>
      <c r="T319" s="290">
        <v>31001</v>
      </c>
      <c r="U319" s="328" t="s">
        <v>1664</v>
      </c>
      <c r="V319" s="329">
        <v>0</v>
      </c>
      <c r="W319" s="329">
        <v>0</v>
      </c>
      <c r="X319" s="329">
        <v>100179794</v>
      </c>
      <c r="Y319" s="329">
        <v>0</v>
      </c>
      <c r="Z319" s="329">
        <f t="shared" si="148"/>
        <v>100179794</v>
      </c>
      <c r="AA319" s="329">
        <v>70179794</v>
      </c>
      <c r="AB319" s="329">
        <v>82002015</v>
      </c>
      <c r="AC319" s="329">
        <v>18177779</v>
      </c>
      <c r="AD319" s="329">
        <v>70179794</v>
      </c>
      <c r="AE319" s="329">
        <v>82002015</v>
      </c>
      <c r="AF319" s="329">
        <v>0</v>
      </c>
      <c r="AG319" s="329">
        <v>11822221</v>
      </c>
      <c r="AH319" s="329">
        <v>70179794</v>
      </c>
      <c r="AI319" s="329">
        <v>82002015</v>
      </c>
      <c r="AJ319" s="335">
        <f t="shared" si="149"/>
        <v>0</v>
      </c>
    </row>
    <row r="320" spans="1:36" s="4" customFormat="1" x14ac:dyDescent="0.25">
      <c r="A320" s="261" t="s">
        <v>1677</v>
      </c>
      <c r="B320" s="275" t="s">
        <v>1678</v>
      </c>
      <c r="C320" s="276"/>
      <c r="D320" s="279">
        <v>100179794</v>
      </c>
      <c r="E320" s="276">
        <v>0</v>
      </c>
      <c r="F320" s="276">
        <v>0</v>
      </c>
      <c r="G320" s="276">
        <f t="shared" si="147"/>
        <v>100179794</v>
      </c>
      <c r="H320" s="276">
        <v>70179794</v>
      </c>
      <c r="I320" s="276">
        <v>82002015</v>
      </c>
      <c r="J320" s="276">
        <f t="shared" si="144"/>
        <v>18177779</v>
      </c>
      <c r="K320" s="276">
        <v>70179794</v>
      </c>
      <c r="L320" s="276">
        <v>82002015</v>
      </c>
      <c r="M320" s="276">
        <f t="shared" si="151"/>
        <v>0</v>
      </c>
      <c r="N320" s="276">
        <v>70179794</v>
      </c>
      <c r="O320" s="276">
        <v>82002015</v>
      </c>
      <c r="P320" s="276">
        <f t="shared" si="152"/>
        <v>0</v>
      </c>
      <c r="Q320" s="276">
        <f t="shared" si="153"/>
        <v>18177779</v>
      </c>
      <c r="R320" s="276">
        <f t="shared" si="145"/>
        <v>82002015</v>
      </c>
      <c r="T320" s="290">
        <v>310010101</v>
      </c>
      <c r="U320" s="328" t="s">
        <v>1678</v>
      </c>
      <c r="V320" s="329">
        <v>0</v>
      </c>
      <c r="W320" s="329">
        <v>0</v>
      </c>
      <c r="X320" s="329">
        <v>100179794</v>
      </c>
      <c r="Y320" s="329">
        <v>0</v>
      </c>
      <c r="Z320" s="329">
        <f t="shared" si="148"/>
        <v>100179794</v>
      </c>
      <c r="AA320" s="329">
        <v>70179794</v>
      </c>
      <c r="AB320" s="329">
        <v>82002015</v>
      </c>
      <c r="AC320" s="329">
        <v>18177779</v>
      </c>
      <c r="AD320" s="329">
        <v>70179794</v>
      </c>
      <c r="AE320" s="329">
        <v>82002015</v>
      </c>
      <c r="AF320" s="329">
        <v>0</v>
      </c>
      <c r="AG320" s="329">
        <v>11822221</v>
      </c>
      <c r="AH320" s="329">
        <v>70179794</v>
      </c>
      <c r="AI320" s="329">
        <v>82002015</v>
      </c>
      <c r="AJ320" s="335">
        <f t="shared" si="149"/>
        <v>0</v>
      </c>
    </row>
    <row r="321" spans="1:36" s="4" customFormat="1" x14ac:dyDescent="0.25">
      <c r="A321" s="11" t="s">
        <v>547</v>
      </c>
      <c r="B321" s="5" t="s">
        <v>548</v>
      </c>
      <c r="C321" s="6">
        <f>+C322+C326+C330</f>
        <v>623469823.82200003</v>
      </c>
      <c r="D321" s="6">
        <f t="shared" ref="D321:R321" si="171">+D322+D326+D330</f>
        <v>0</v>
      </c>
      <c r="E321" s="6">
        <f t="shared" si="171"/>
        <v>0</v>
      </c>
      <c r="F321" s="6">
        <f t="shared" si="171"/>
        <v>0</v>
      </c>
      <c r="G321" s="6">
        <f t="shared" si="147"/>
        <v>623469823.82200003</v>
      </c>
      <c r="H321" s="6">
        <f t="shared" si="171"/>
        <v>16774175</v>
      </c>
      <c r="I321" s="6">
        <f t="shared" si="171"/>
        <v>492891024.25999999</v>
      </c>
      <c r="J321" s="6">
        <f t="shared" si="144"/>
        <v>130578799.56200004</v>
      </c>
      <c r="K321" s="6">
        <f t="shared" si="171"/>
        <v>16806975</v>
      </c>
      <c r="L321" s="6">
        <f t="shared" si="171"/>
        <v>473973552.25999999</v>
      </c>
      <c r="M321" s="6">
        <f t="shared" si="151"/>
        <v>18917472</v>
      </c>
      <c r="N321" s="6">
        <f t="shared" si="171"/>
        <v>16774175</v>
      </c>
      <c r="O321" s="6">
        <f t="shared" si="171"/>
        <v>498882492.25999999</v>
      </c>
      <c r="P321" s="6">
        <f t="shared" si="152"/>
        <v>5991468</v>
      </c>
      <c r="Q321" s="6">
        <f t="shared" si="153"/>
        <v>124587331.56200004</v>
      </c>
      <c r="R321" s="6">
        <f t="shared" si="145"/>
        <v>473973552.25999999</v>
      </c>
      <c r="T321" s="290">
        <v>8</v>
      </c>
      <c r="U321" s="328" t="s">
        <v>548</v>
      </c>
      <c r="V321" s="329">
        <v>623469823.82199991</v>
      </c>
      <c r="W321" s="329">
        <v>0</v>
      </c>
      <c r="X321" s="329">
        <v>0</v>
      </c>
      <c r="Y321" s="329">
        <v>0</v>
      </c>
      <c r="Z321" s="329">
        <f t="shared" si="148"/>
        <v>623469823.82199991</v>
      </c>
      <c r="AA321" s="329">
        <v>16774175</v>
      </c>
      <c r="AB321" s="329">
        <v>498882492.25999999</v>
      </c>
      <c r="AC321" s="329">
        <v>124587331.56199992</v>
      </c>
      <c r="AD321" s="329">
        <v>16774175</v>
      </c>
      <c r="AE321" s="329">
        <v>492891024.25999999</v>
      </c>
      <c r="AF321" s="329">
        <v>5991468</v>
      </c>
      <c r="AG321" s="329">
        <v>457166577.25999999</v>
      </c>
      <c r="AH321" s="329">
        <v>16806975</v>
      </c>
      <c r="AI321" s="329">
        <v>473973552.25999999</v>
      </c>
      <c r="AJ321" s="335">
        <f t="shared" si="149"/>
        <v>0</v>
      </c>
    </row>
    <row r="322" spans="1:36" x14ac:dyDescent="0.25">
      <c r="A322" s="11" t="s">
        <v>549</v>
      </c>
      <c r="B322" s="5" t="s">
        <v>550</v>
      </c>
      <c r="C322" s="6">
        <f>+C323</f>
        <v>102380000</v>
      </c>
      <c r="D322" s="6">
        <f t="shared" ref="D322:R324" si="172">+D323</f>
        <v>0</v>
      </c>
      <c r="E322" s="6">
        <f t="shared" si="172"/>
        <v>0</v>
      </c>
      <c r="F322" s="6">
        <f t="shared" si="172"/>
        <v>0</v>
      </c>
      <c r="G322" s="6">
        <f t="shared" si="147"/>
        <v>102380000</v>
      </c>
      <c r="H322" s="6">
        <f t="shared" si="172"/>
        <v>0</v>
      </c>
      <c r="I322" s="6">
        <f t="shared" si="172"/>
        <v>35274332</v>
      </c>
      <c r="J322" s="6">
        <f t="shared" si="144"/>
        <v>67105668</v>
      </c>
      <c r="K322" s="6">
        <f t="shared" si="172"/>
        <v>0</v>
      </c>
      <c r="L322" s="6">
        <f t="shared" si="172"/>
        <v>35274332</v>
      </c>
      <c r="M322" s="6">
        <f t="shared" si="151"/>
        <v>0</v>
      </c>
      <c r="N322" s="6">
        <f t="shared" si="172"/>
        <v>0</v>
      </c>
      <c r="O322" s="6">
        <f t="shared" si="172"/>
        <v>35274332</v>
      </c>
      <c r="P322" s="6">
        <f t="shared" si="152"/>
        <v>0</v>
      </c>
      <c r="Q322" s="6">
        <f t="shared" si="153"/>
        <v>67105668</v>
      </c>
      <c r="R322" s="6">
        <f t="shared" si="145"/>
        <v>35274332</v>
      </c>
      <c r="T322" s="290">
        <v>801</v>
      </c>
      <c r="U322" s="328" t="s">
        <v>550</v>
      </c>
      <c r="V322" s="329">
        <v>102380000</v>
      </c>
      <c r="W322" s="329">
        <v>0</v>
      </c>
      <c r="X322" s="329">
        <v>0</v>
      </c>
      <c r="Y322" s="329">
        <v>0</v>
      </c>
      <c r="Z322" s="329">
        <f t="shared" si="148"/>
        <v>102380000</v>
      </c>
      <c r="AA322" s="329">
        <v>0</v>
      </c>
      <c r="AB322" s="329">
        <v>35274332</v>
      </c>
      <c r="AC322" s="329">
        <v>67105668</v>
      </c>
      <c r="AD322" s="329">
        <v>0</v>
      </c>
      <c r="AE322" s="329">
        <v>35274332</v>
      </c>
      <c r="AF322" s="329">
        <v>0</v>
      </c>
      <c r="AG322" s="329">
        <v>35274332</v>
      </c>
      <c r="AH322" s="329">
        <v>0</v>
      </c>
      <c r="AI322" s="329">
        <v>35274332</v>
      </c>
      <c r="AJ322" s="335">
        <f t="shared" si="149"/>
        <v>0</v>
      </c>
    </row>
    <row r="323" spans="1:36" s="4" customFormat="1" x14ac:dyDescent="0.25">
      <c r="A323" s="11" t="s">
        <v>551</v>
      </c>
      <c r="B323" s="5" t="s">
        <v>552</v>
      </c>
      <c r="C323" s="6">
        <f>+C324</f>
        <v>102380000</v>
      </c>
      <c r="D323" s="6">
        <f t="shared" si="172"/>
        <v>0</v>
      </c>
      <c r="E323" s="6">
        <f t="shared" si="172"/>
        <v>0</v>
      </c>
      <c r="F323" s="6">
        <f t="shared" si="172"/>
        <v>0</v>
      </c>
      <c r="G323" s="6">
        <f t="shared" si="147"/>
        <v>102380000</v>
      </c>
      <c r="H323" s="6">
        <f t="shared" si="172"/>
        <v>0</v>
      </c>
      <c r="I323" s="6">
        <f t="shared" si="172"/>
        <v>35274332</v>
      </c>
      <c r="J323" s="6">
        <f t="shared" si="144"/>
        <v>67105668</v>
      </c>
      <c r="K323" s="6">
        <f t="shared" si="172"/>
        <v>0</v>
      </c>
      <c r="L323" s="6">
        <f t="shared" si="172"/>
        <v>35274332</v>
      </c>
      <c r="M323" s="6">
        <f t="shared" si="151"/>
        <v>0</v>
      </c>
      <c r="N323" s="6">
        <f t="shared" si="172"/>
        <v>0</v>
      </c>
      <c r="O323" s="6">
        <f t="shared" si="172"/>
        <v>35274332</v>
      </c>
      <c r="P323" s="6">
        <f t="shared" si="152"/>
        <v>0</v>
      </c>
      <c r="Q323" s="6">
        <f t="shared" si="153"/>
        <v>67105668</v>
      </c>
      <c r="R323" s="6">
        <f t="shared" si="145"/>
        <v>35274332</v>
      </c>
      <c r="T323" s="290">
        <v>80102</v>
      </c>
      <c r="U323" s="328" t="s">
        <v>552</v>
      </c>
      <c r="V323" s="329">
        <v>102380000</v>
      </c>
      <c r="W323" s="329">
        <v>0</v>
      </c>
      <c r="X323" s="329">
        <v>0</v>
      </c>
      <c r="Y323" s="329">
        <v>0</v>
      </c>
      <c r="Z323" s="329">
        <f t="shared" si="148"/>
        <v>102380000</v>
      </c>
      <c r="AA323" s="329">
        <v>0</v>
      </c>
      <c r="AB323" s="329">
        <v>35274332</v>
      </c>
      <c r="AC323" s="329">
        <v>67105668</v>
      </c>
      <c r="AD323" s="329">
        <v>0</v>
      </c>
      <c r="AE323" s="329">
        <v>35274332</v>
      </c>
      <c r="AF323" s="329">
        <v>0</v>
      </c>
      <c r="AG323" s="329">
        <v>35274332</v>
      </c>
      <c r="AH323" s="329">
        <v>0</v>
      </c>
      <c r="AI323" s="329">
        <v>35274332</v>
      </c>
      <c r="AJ323" s="335">
        <f t="shared" si="149"/>
        <v>0</v>
      </c>
    </row>
    <row r="324" spans="1:36" x14ac:dyDescent="0.25">
      <c r="A324" s="14" t="s">
        <v>553</v>
      </c>
      <c r="B324" s="9" t="s">
        <v>552</v>
      </c>
      <c r="C324" s="10">
        <f>+C325</f>
        <v>102380000</v>
      </c>
      <c r="D324" s="10">
        <f t="shared" si="172"/>
        <v>0</v>
      </c>
      <c r="E324" s="10">
        <f t="shared" si="172"/>
        <v>0</v>
      </c>
      <c r="F324" s="10">
        <f t="shared" si="172"/>
        <v>0</v>
      </c>
      <c r="G324" s="10">
        <f t="shared" si="147"/>
        <v>102380000</v>
      </c>
      <c r="H324" s="10">
        <f t="shared" si="172"/>
        <v>0</v>
      </c>
      <c r="I324" s="10">
        <f t="shared" si="172"/>
        <v>35274332</v>
      </c>
      <c r="J324" s="10">
        <f t="shared" si="144"/>
        <v>67105668</v>
      </c>
      <c r="K324" s="10">
        <f t="shared" si="172"/>
        <v>0</v>
      </c>
      <c r="L324" s="10">
        <f t="shared" si="172"/>
        <v>35274332</v>
      </c>
      <c r="M324" s="10">
        <f t="shared" si="151"/>
        <v>0</v>
      </c>
      <c r="N324" s="10">
        <f t="shared" si="172"/>
        <v>0</v>
      </c>
      <c r="O324" s="10">
        <f t="shared" si="172"/>
        <v>35274332</v>
      </c>
      <c r="P324" s="10">
        <f t="shared" si="152"/>
        <v>0</v>
      </c>
      <c r="Q324" s="10">
        <f t="shared" si="153"/>
        <v>67105668</v>
      </c>
      <c r="R324" s="10">
        <f t="shared" si="145"/>
        <v>35274332</v>
      </c>
      <c r="T324" s="290">
        <v>8010201</v>
      </c>
      <c r="U324" s="328" t="s">
        <v>552</v>
      </c>
      <c r="V324" s="329">
        <v>102380000</v>
      </c>
      <c r="W324" s="329">
        <v>0</v>
      </c>
      <c r="X324" s="329">
        <v>0</v>
      </c>
      <c r="Y324" s="329">
        <v>0</v>
      </c>
      <c r="Z324" s="329">
        <f t="shared" si="148"/>
        <v>102380000</v>
      </c>
      <c r="AA324" s="329">
        <v>0</v>
      </c>
      <c r="AB324" s="329">
        <v>35274332</v>
      </c>
      <c r="AC324" s="329">
        <v>67105668</v>
      </c>
      <c r="AD324" s="329">
        <v>0</v>
      </c>
      <c r="AE324" s="329">
        <v>35274332</v>
      </c>
      <c r="AF324" s="329">
        <v>0</v>
      </c>
      <c r="AG324" s="329">
        <v>35274332</v>
      </c>
      <c r="AH324" s="329">
        <v>0</v>
      </c>
      <c r="AI324" s="329">
        <v>35274332</v>
      </c>
      <c r="AJ324" s="335">
        <f t="shared" si="149"/>
        <v>0</v>
      </c>
    </row>
    <row r="325" spans="1:36" s="4" customFormat="1" x14ac:dyDescent="0.25">
      <c r="A325" s="13" t="s">
        <v>554</v>
      </c>
      <c r="B325" s="1" t="s">
        <v>555</v>
      </c>
      <c r="C325" s="169">
        <v>102380000</v>
      </c>
      <c r="D325" s="169">
        <v>0</v>
      </c>
      <c r="E325" s="169">
        <v>0</v>
      </c>
      <c r="F325" s="169">
        <v>0</v>
      </c>
      <c r="G325" s="169">
        <f t="shared" si="147"/>
        <v>102380000</v>
      </c>
      <c r="H325" s="169">
        <v>0</v>
      </c>
      <c r="I325" s="169">
        <v>35274332</v>
      </c>
      <c r="J325" s="169">
        <f t="shared" si="144"/>
        <v>67105668</v>
      </c>
      <c r="K325" s="169">
        <v>0</v>
      </c>
      <c r="L325" s="169">
        <v>35274332</v>
      </c>
      <c r="M325" s="169">
        <f t="shared" si="151"/>
        <v>0</v>
      </c>
      <c r="N325" s="169">
        <v>0</v>
      </c>
      <c r="O325" s="169">
        <v>35274332</v>
      </c>
      <c r="P325" s="169">
        <f t="shared" si="152"/>
        <v>0</v>
      </c>
      <c r="Q325" s="169">
        <f t="shared" si="153"/>
        <v>67105668</v>
      </c>
      <c r="R325" s="169">
        <f t="shared" si="145"/>
        <v>35274332</v>
      </c>
      <c r="T325" s="290">
        <v>801020101</v>
      </c>
      <c r="U325" s="328" t="s">
        <v>555</v>
      </c>
      <c r="V325" s="329">
        <v>102380000</v>
      </c>
      <c r="W325" s="329">
        <v>0</v>
      </c>
      <c r="X325" s="329">
        <v>0</v>
      </c>
      <c r="Y325" s="329">
        <v>0</v>
      </c>
      <c r="Z325" s="329">
        <f t="shared" si="148"/>
        <v>102380000</v>
      </c>
      <c r="AA325" s="329">
        <v>0</v>
      </c>
      <c r="AB325" s="329">
        <v>35274332</v>
      </c>
      <c r="AC325" s="329">
        <v>67105668</v>
      </c>
      <c r="AD325" s="329">
        <v>0</v>
      </c>
      <c r="AE325" s="329">
        <v>35274332</v>
      </c>
      <c r="AF325" s="329">
        <v>0</v>
      </c>
      <c r="AG325" s="329">
        <v>35274332</v>
      </c>
      <c r="AH325" s="329">
        <v>0</v>
      </c>
      <c r="AI325" s="329">
        <v>35274332</v>
      </c>
      <c r="AJ325" s="335">
        <f t="shared" si="149"/>
        <v>0</v>
      </c>
    </row>
    <row r="326" spans="1:36" s="4" customFormat="1" x14ac:dyDescent="0.25">
      <c r="A326" s="11" t="s">
        <v>556</v>
      </c>
      <c r="B326" s="5" t="s">
        <v>557</v>
      </c>
      <c r="C326" s="6">
        <f>+C327</f>
        <v>119330360.822</v>
      </c>
      <c r="D326" s="6">
        <f t="shared" ref="D326:R328" si="173">+D327</f>
        <v>0</v>
      </c>
      <c r="E326" s="6">
        <f t="shared" si="173"/>
        <v>0</v>
      </c>
      <c r="F326" s="6">
        <f t="shared" si="173"/>
        <v>0</v>
      </c>
      <c r="G326" s="6">
        <f t="shared" si="147"/>
        <v>119330360.822</v>
      </c>
      <c r="H326" s="6">
        <f t="shared" si="173"/>
        <v>16774175</v>
      </c>
      <c r="I326" s="6">
        <f t="shared" si="173"/>
        <v>66326290</v>
      </c>
      <c r="J326" s="6">
        <f t="shared" si="144"/>
        <v>53004070.821999997</v>
      </c>
      <c r="K326" s="6">
        <f t="shared" si="173"/>
        <v>16806975</v>
      </c>
      <c r="L326" s="6">
        <f t="shared" si="173"/>
        <v>47408818</v>
      </c>
      <c r="M326" s="6">
        <f t="shared" si="151"/>
        <v>18917472</v>
      </c>
      <c r="N326" s="6">
        <f t="shared" si="173"/>
        <v>16774175</v>
      </c>
      <c r="O326" s="6">
        <f t="shared" si="173"/>
        <v>72317758</v>
      </c>
      <c r="P326" s="6">
        <f t="shared" si="152"/>
        <v>5991468</v>
      </c>
      <c r="Q326" s="6">
        <f t="shared" si="153"/>
        <v>47012602.821999997</v>
      </c>
      <c r="R326" s="6">
        <f t="shared" si="145"/>
        <v>47408818</v>
      </c>
      <c r="T326" s="290">
        <v>803</v>
      </c>
      <c r="U326" s="328" t="s">
        <v>557</v>
      </c>
      <c r="V326" s="329">
        <v>119330360.82199989</v>
      </c>
      <c r="W326" s="329">
        <v>0</v>
      </c>
      <c r="X326" s="329">
        <v>0</v>
      </c>
      <c r="Y326" s="329">
        <v>0</v>
      </c>
      <c r="Z326" s="329">
        <f t="shared" si="148"/>
        <v>119330360.82199989</v>
      </c>
      <c r="AA326" s="329">
        <v>16774175</v>
      </c>
      <c r="AB326" s="329">
        <v>72317758</v>
      </c>
      <c r="AC326" s="329">
        <v>47012602.821999893</v>
      </c>
      <c r="AD326" s="329">
        <v>16774175</v>
      </c>
      <c r="AE326" s="329">
        <v>66326290</v>
      </c>
      <c r="AF326" s="329">
        <v>5991468</v>
      </c>
      <c r="AG326" s="329">
        <v>30601843</v>
      </c>
      <c r="AH326" s="329">
        <v>16806975</v>
      </c>
      <c r="AI326" s="329">
        <v>47408818</v>
      </c>
      <c r="AJ326" s="335">
        <f t="shared" si="149"/>
        <v>0</v>
      </c>
    </row>
    <row r="327" spans="1:36" s="4" customFormat="1" x14ac:dyDescent="0.25">
      <c r="A327" s="11" t="s">
        <v>558</v>
      </c>
      <c r="B327" s="5" t="s">
        <v>557</v>
      </c>
      <c r="C327" s="6">
        <f>+C328</f>
        <v>119330360.822</v>
      </c>
      <c r="D327" s="6">
        <f t="shared" si="173"/>
        <v>0</v>
      </c>
      <c r="E327" s="6">
        <f t="shared" si="173"/>
        <v>0</v>
      </c>
      <c r="F327" s="6">
        <f t="shared" si="173"/>
        <v>0</v>
      </c>
      <c r="G327" s="6">
        <f t="shared" si="147"/>
        <v>119330360.822</v>
      </c>
      <c r="H327" s="6">
        <f t="shared" si="173"/>
        <v>16774175</v>
      </c>
      <c r="I327" s="6">
        <f t="shared" si="173"/>
        <v>66326290</v>
      </c>
      <c r="J327" s="6">
        <f t="shared" si="144"/>
        <v>53004070.821999997</v>
      </c>
      <c r="K327" s="6">
        <f t="shared" si="173"/>
        <v>16806975</v>
      </c>
      <c r="L327" s="6">
        <f t="shared" si="173"/>
        <v>47408818</v>
      </c>
      <c r="M327" s="6">
        <f t="shared" si="151"/>
        <v>18917472</v>
      </c>
      <c r="N327" s="6">
        <f t="shared" si="173"/>
        <v>16774175</v>
      </c>
      <c r="O327" s="6">
        <f t="shared" si="173"/>
        <v>72317758</v>
      </c>
      <c r="P327" s="6">
        <f t="shared" si="152"/>
        <v>5991468</v>
      </c>
      <c r="Q327" s="6">
        <f t="shared" si="153"/>
        <v>47012602.821999997</v>
      </c>
      <c r="R327" s="6">
        <f t="shared" si="145"/>
        <v>47408818</v>
      </c>
      <c r="T327" s="290">
        <v>80301</v>
      </c>
      <c r="U327" s="328" t="s">
        <v>557</v>
      </c>
      <c r="V327" s="329">
        <v>119330360.82199989</v>
      </c>
      <c r="W327" s="329">
        <v>0</v>
      </c>
      <c r="X327" s="329">
        <v>0</v>
      </c>
      <c r="Y327" s="329">
        <v>0</v>
      </c>
      <c r="Z327" s="329">
        <f t="shared" si="148"/>
        <v>119330360.82199989</v>
      </c>
      <c r="AA327" s="329">
        <v>16774175</v>
      </c>
      <c r="AB327" s="329">
        <v>72317758</v>
      </c>
      <c r="AC327" s="329">
        <v>47012602.821999893</v>
      </c>
      <c r="AD327" s="329">
        <v>16774175</v>
      </c>
      <c r="AE327" s="329">
        <v>66326290</v>
      </c>
      <c r="AF327" s="329">
        <v>5991468</v>
      </c>
      <c r="AG327" s="329">
        <v>30601843</v>
      </c>
      <c r="AH327" s="329">
        <v>16806975</v>
      </c>
      <c r="AI327" s="329">
        <v>47408818</v>
      </c>
      <c r="AJ327" s="335">
        <f t="shared" si="149"/>
        <v>0</v>
      </c>
    </row>
    <row r="328" spans="1:36" s="4" customFormat="1" x14ac:dyDescent="0.25">
      <c r="A328" s="14" t="s">
        <v>559</v>
      </c>
      <c r="B328" s="9" t="s">
        <v>557</v>
      </c>
      <c r="C328" s="10">
        <f>+C329</f>
        <v>119330360.822</v>
      </c>
      <c r="D328" s="10">
        <f t="shared" si="173"/>
        <v>0</v>
      </c>
      <c r="E328" s="10">
        <f t="shared" si="173"/>
        <v>0</v>
      </c>
      <c r="F328" s="10">
        <f t="shared" si="173"/>
        <v>0</v>
      </c>
      <c r="G328" s="10">
        <f t="shared" si="147"/>
        <v>119330360.822</v>
      </c>
      <c r="H328" s="10">
        <f t="shared" si="173"/>
        <v>16774175</v>
      </c>
      <c r="I328" s="10">
        <f t="shared" si="173"/>
        <v>66326290</v>
      </c>
      <c r="J328" s="10">
        <f t="shared" ref="J328:J391" si="174">+G328-I328</f>
        <v>53004070.821999997</v>
      </c>
      <c r="K328" s="10">
        <f t="shared" si="173"/>
        <v>16806975</v>
      </c>
      <c r="L328" s="10">
        <f t="shared" si="173"/>
        <v>47408818</v>
      </c>
      <c r="M328" s="10">
        <f t="shared" si="151"/>
        <v>18917472</v>
      </c>
      <c r="N328" s="10">
        <f t="shared" si="173"/>
        <v>16774175</v>
      </c>
      <c r="O328" s="10">
        <f t="shared" si="173"/>
        <v>72317758</v>
      </c>
      <c r="P328" s="10">
        <f t="shared" si="152"/>
        <v>5991468</v>
      </c>
      <c r="Q328" s="10">
        <f t="shared" si="153"/>
        <v>47012602.821999997</v>
      </c>
      <c r="R328" s="10">
        <f t="shared" ref="R328:R391" si="175">+L328</f>
        <v>47408818</v>
      </c>
      <c r="T328" s="290">
        <v>8030101</v>
      </c>
      <c r="U328" s="328" t="s">
        <v>557</v>
      </c>
      <c r="V328" s="329">
        <v>119330360.82199989</v>
      </c>
      <c r="W328" s="329">
        <v>0</v>
      </c>
      <c r="X328" s="329">
        <v>0</v>
      </c>
      <c r="Y328" s="329">
        <v>0</v>
      </c>
      <c r="Z328" s="329">
        <f t="shared" si="148"/>
        <v>119330360.82199989</v>
      </c>
      <c r="AA328" s="329">
        <v>16774175</v>
      </c>
      <c r="AB328" s="329">
        <v>72317758</v>
      </c>
      <c r="AC328" s="329">
        <v>47012602.821999893</v>
      </c>
      <c r="AD328" s="329">
        <v>16774175</v>
      </c>
      <c r="AE328" s="329">
        <v>66326290</v>
      </c>
      <c r="AF328" s="329">
        <v>5991468</v>
      </c>
      <c r="AG328" s="329">
        <v>30601843</v>
      </c>
      <c r="AH328" s="329">
        <v>16806975</v>
      </c>
      <c r="AI328" s="329">
        <v>47408818</v>
      </c>
      <c r="AJ328" s="335">
        <f t="shared" si="149"/>
        <v>0</v>
      </c>
    </row>
    <row r="329" spans="1:36" x14ac:dyDescent="0.25">
      <c r="A329" s="13" t="s">
        <v>560</v>
      </c>
      <c r="B329" s="1" t="s">
        <v>557</v>
      </c>
      <c r="C329" s="169">
        <v>119330360.822</v>
      </c>
      <c r="D329" s="169">
        <v>0</v>
      </c>
      <c r="E329" s="169">
        <v>0</v>
      </c>
      <c r="F329" s="169">
        <v>0</v>
      </c>
      <c r="G329" s="169">
        <f t="shared" ref="G329:G392" si="176">+C329+D329-E329+F329</f>
        <v>119330360.822</v>
      </c>
      <c r="H329" s="169">
        <v>16774175</v>
      </c>
      <c r="I329" s="169">
        <v>66326290</v>
      </c>
      <c r="J329" s="169">
        <f t="shared" si="174"/>
        <v>53004070.821999997</v>
      </c>
      <c r="K329" s="169">
        <v>16806975</v>
      </c>
      <c r="L329" s="169">
        <v>47408818</v>
      </c>
      <c r="M329" s="169">
        <f t="shared" si="151"/>
        <v>18917472</v>
      </c>
      <c r="N329" s="169">
        <v>16774175</v>
      </c>
      <c r="O329" s="169">
        <v>72317758</v>
      </c>
      <c r="P329" s="169">
        <f t="shared" si="152"/>
        <v>5991468</v>
      </c>
      <c r="Q329" s="169">
        <f t="shared" si="153"/>
        <v>47012602.821999997</v>
      </c>
      <c r="R329" s="169">
        <f t="shared" si="175"/>
        <v>47408818</v>
      </c>
      <c r="T329" s="290">
        <v>803010101</v>
      </c>
      <c r="U329" s="328" t="s">
        <v>557</v>
      </c>
      <c r="V329" s="329">
        <v>119330360.82199989</v>
      </c>
      <c r="W329" s="329">
        <v>0</v>
      </c>
      <c r="X329" s="329">
        <v>0</v>
      </c>
      <c r="Y329" s="329">
        <v>0</v>
      </c>
      <c r="Z329" s="329">
        <f t="shared" ref="Z329:Z392" si="177">+V329+W329+X329-Y329</f>
        <v>119330360.82199989</v>
      </c>
      <c r="AA329" s="329">
        <v>16774175</v>
      </c>
      <c r="AB329" s="329">
        <v>72317758</v>
      </c>
      <c r="AC329" s="329">
        <v>47012602.821999893</v>
      </c>
      <c r="AD329" s="329">
        <v>16774175</v>
      </c>
      <c r="AE329" s="329">
        <v>66326290</v>
      </c>
      <c r="AF329" s="329">
        <v>5991468</v>
      </c>
      <c r="AG329" s="329">
        <v>30601843</v>
      </c>
      <c r="AH329" s="329">
        <v>16806975</v>
      </c>
      <c r="AI329" s="329">
        <v>47408818</v>
      </c>
      <c r="AJ329" s="335">
        <f t="shared" ref="AJ329:AJ392" si="178">+W329-F329</f>
        <v>0</v>
      </c>
    </row>
    <row r="330" spans="1:36" x14ac:dyDescent="0.25">
      <c r="A330" s="11" t="s">
        <v>561</v>
      </c>
      <c r="B330" s="5" t="s">
        <v>562</v>
      </c>
      <c r="C330" s="6">
        <f>+C331+C333</f>
        <v>401759463</v>
      </c>
      <c r="D330" s="6">
        <f t="shared" ref="D330:R330" si="179">+D331+D333</f>
        <v>0</v>
      </c>
      <c r="E330" s="6">
        <f t="shared" si="179"/>
        <v>0</v>
      </c>
      <c r="F330" s="6">
        <f t="shared" si="179"/>
        <v>0</v>
      </c>
      <c r="G330" s="6">
        <f t="shared" si="176"/>
        <v>401759463</v>
      </c>
      <c r="H330" s="6">
        <f t="shared" si="179"/>
        <v>0</v>
      </c>
      <c r="I330" s="6">
        <f t="shared" si="179"/>
        <v>391290402.25999999</v>
      </c>
      <c r="J330" s="6">
        <f t="shared" si="174"/>
        <v>10469060.74000001</v>
      </c>
      <c r="K330" s="6">
        <f t="shared" si="179"/>
        <v>0</v>
      </c>
      <c r="L330" s="6">
        <f t="shared" si="179"/>
        <v>391290402.25999999</v>
      </c>
      <c r="M330" s="6">
        <f t="shared" si="151"/>
        <v>0</v>
      </c>
      <c r="N330" s="6">
        <f t="shared" si="179"/>
        <v>0</v>
      </c>
      <c r="O330" s="6">
        <f t="shared" si="179"/>
        <v>391290402.25999999</v>
      </c>
      <c r="P330" s="6">
        <f t="shared" si="152"/>
        <v>0</v>
      </c>
      <c r="Q330" s="6">
        <f t="shared" si="153"/>
        <v>10469060.74000001</v>
      </c>
      <c r="R330" s="6">
        <f t="shared" si="175"/>
        <v>391290402.25999999</v>
      </c>
      <c r="T330" s="290">
        <v>804</v>
      </c>
      <c r="U330" s="328" t="s">
        <v>562</v>
      </c>
      <c r="V330" s="329">
        <v>401759463</v>
      </c>
      <c r="W330" s="329">
        <v>0</v>
      </c>
      <c r="X330" s="329">
        <v>0</v>
      </c>
      <c r="Y330" s="329">
        <v>0</v>
      </c>
      <c r="Z330" s="329">
        <f t="shared" si="177"/>
        <v>401759463</v>
      </c>
      <c r="AA330" s="329">
        <v>0</v>
      </c>
      <c r="AB330" s="329">
        <v>391290402.25999999</v>
      </c>
      <c r="AC330" s="329">
        <v>10469060.74000001</v>
      </c>
      <c r="AD330" s="329">
        <v>0</v>
      </c>
      <c r="AE330" s="329">
        <v>391290402.25999999</v>
      </c>
      <c r="AF330" s="329">
        <v>0</v>
      </c>
      <c r="AG330" s="329">
        <v>391290402.25999999</v>
      </c>
      <c r="AH330" s="329">
        <v>0</v>
      </c>
      <c r="AI330" s="329">
        <v>391290402.25999999</v>
      </c>
      <c r="AJ330" s="335">
        <f t="shared" si="178"/>
        <v>0</v>
      </c>
    </row>
    <row r="331" spans="1:36" x14ac:dyDescent="0.25">
      <c r="A331" s="14" t="s">
        <v>563</v>
      </c>
      <c r="B331" s="9" t="s">
        <v>564</v>
      </c>
      <c r="C331" s="10">
        <f>+C332</f>
        <v>361759463</v>
      </c>
      <c r="D331" s="10">
        <f t="shared" ref="D331:R331" si="180">+D332</f>
        <v>0</v>
      </c>
      <c r="E331" s="10">
        <f t="shared" si="180"/>
        <v>0</v>
      </c>
      <c r="F331" s="10">
        <f t="shared" si="180"/>
        <v>0</v>
      </c>
      <c r="G331" s="10">
        <f t="shared" si="176"/>
        <v>361759463</v>
      </c>
      <c r="H331" s="10">
        <f t="shared" si="180"/>
        <v>0</v>
      </c>
      <c r="I331" s="10">
        <f t="shared" si="180"/>
        <v>361759462.25999999</v>
      </c>
      <c r="J331" s="10">
        <f t="shared" si="174"/>
        <v>0.74000000953674316</v>
      </c>
      <c r="K331" s="10">
        <f t="shared" si="180"/>
        <v>0</v>
      </c>
      <c r="L331" s="10">
        <f t="shared" si="180"/>
        <v>361759462.25999999</v>
      </c>
      <c r="M331" s="10">
        <f t="shared" si="151"/>
        <v>0</v>
      </c>
      <c r="N331" s="10">
        <f t="shared" si="180"/>
        <v>0</v>
      </c>
      <c r="O331" s="10">
        <f t="shared" si="180"/>
        <v>361759462.25999999</v>
      </c>
      <c r="P331" s="10">
        <f t="shared" si="152"/>
        <v>0</v>
      </c>
      <c r="Q331" s="10">
        <f t="shared" si="153"/>
        <v>0.74000000953674316</v>
      </c>
      <c r="R331" s="10">
        <f t="shared" si="175"/>
        <v>361759462.25999999</v>
      </c>
      <c r="T331" s="290">
        <v>8040101</v>
      </c>
      <c r="U331" s="328" t="s">
        <v>564</v>
      </c>
      <c r="V331" s="329">
        <v>361759463</v>
      </c>
      <c r="W331" s="329">
        <v>0</v>
      </c>
      <c r="X331" s="329">
        <v>0</v>
      </c>
      <c r="Y331" s="329">
        <v>0</v>
      </c>
      <c r="Z331" s="329">
        <f t="shared" si="177"/>
        <v>361759463</v>
      </c>
      <c r="AA331" s="329">
        <v>0</v>
      </c>
      <c r="AB331" s="329">
        <v>361759462.25999999</v>
      </c>
      <c r="AC331" s="329">
        <v>0.74000000953674316</v>
      </c>
      <c r="AD331" s="329">
        <v>0</v>
      </c>
      <c r="AE331" s="329">
        <v>361759462.25999999</v>
      </c>
      <c r="AF331" s="329">
        <v>0</v>
      </c>
      <c r="AG331" s="329">
        <v>361759462.25999999</v>
      </c>
      <c r="AH331" s="329">
        <v>0</v>
      </c>
      <c r="AI331" s="329">
        <v>361759462.25999999</v>
      </c>
      <c r="AJ331" s="335">
        <f t="shared" si="178"/>
        <v>0</v>
      </c>
    </row>
    <row r="332" spans="1:36" s="4" customFormat="1" x14ac:dyDescent="0.25">
      <c r="A332" s="13" t="s">
        <v>565</v>
      </c>
      <c r="B332" s="1" t="s">
        <v>564</v>
      </c>
      <c r="C332" s="169">
        <v>361759463</v>
      </c>
      <c r="D332" s="169">
        <v>0</v>
      </c>
      <c r="E332" s="169">
        <v>0</v>
      </c>
      <c r="F332" s="169">
        <v>0</v>
      </c>
      <c r="G332" s="169">
        <f t="shared" si="176"/>
        <v>361759463</v>
      </c>
      <c r="H332" s="169">
        <v>0</v>
      </c>
      <c r="I332" s="169">
        <v>361759462.25999999</v>
      </c>
      <c r="J332" s="169">
        <f t="shared" si="174"/>
        <v>0.74000000953674316</v>
      </c>
      <c r="K332" s="169">
        <v>0</v>
      </c>
      <c r="L332" s="169">
        <v>361759462.25999999</v>
      </c>
      <c r="M332" s="169">
        <f t="shared" si="151"/>
        <v>0</v>
      </c>
      <c r="N332" s="169">
        <v>0</v>
      </c>
      <c r="O332" s="169">
        <v>361759462.25999999</v>
      </c>
      <c r="P332" s="169">
        <f t="shared" si="152"/>
        <v>0</v>
      </c>
      <c r="Q332" s="169">
        <f t="shared" si="153"/>
        <v>0.74000000953674316</v>
      </c>
      <c r="R332" s="169">
        <f t="shared" si="175"/>
        <v>361759462.25999999</v>
      </c>
      <c r="T332" s="290">
        <v>804010101</v>
      </c>
      <c r="U332" s="328" t="s">
        <v>564</v>
      </c>
      <c r="V332" s="329">
        <v>361759463</v>
      </c>
      <c r="W332" s="329">
        <v>0</v>
      </c>
      <c r="X332" s="329">
        <v>0</v>
      </c>
      <c r="Y332" s="329">
        <v>0</v>
      </c>
      <c r="Z332" s="329">
        <f t="shared" si="177"/>
        <v>361759463</v>
      </c>
      <c r="AA332" s="329">
        <v>0</v>
      </c>
      <c r="AB332" s="329">
        <v>361759462.25999999</v>
      </c>
      <c r="AC332" s="329">
        <v>0.74000000953674316</v>
      </c>
      <c r="AD332" s="329">
        <v>0</v>
      </c>
      <c r="AE332" s="329">
        <v>361759462.25999999</v>
      </c>
      <c r="AF332" s="329">
        <v>0</v>
      </c>
      <c r="AG332" s="329">
        <v>361759462.25999999</v>
      </c>
      <c r="AH332" s="329">
        <v>0</v>
      </c>
      <c r="AI332" s="329">
        <v>361759462.25999999</v>
      </c>
      <c r="AJ332" s="335">
        <f t="shared" si="178"/>
        <v>0</v>
      </c>
    </row>
    <row r="333" spans="1:36" s="4" customFormat="1" x14ac:dyDescent="0.25">
      <c r="A333" s="14" t="s">
        <v>566</v>
      </c>
      <c r="B333" s="9" t="s">
        <v>567</v>
      </c>
      <c r="C333" s="10">
        <f>+C334</f>
        <v>40000000</v>
      </c>
      <c r="D333" s="10">
        <f t="shared" ref="D333:R333" si="181">+D334</f>
        <v>0</v>
      </c>
      <c r="E333" s="10">
        <f t="shared" si="181"/>
        <v>0</v>
      </c>
      <c r="F333" s="10">
        <f t="shared" si="181"/>
        <v>0</v>
      </c>
      <c r="G333" s="10">
        <f t="shared" si="176"/>
        <v>40000000</v>
      </c>
      <c r="H333" s="10">
        <f t="shared" si="181"/>
        <v>0</v>
      </c>
      <c r="I333" s="10">
        <f t="shared" si="181"/>
        <v>29530940</v>
      </c>
      <c r="J333" s="10">
        <f t="shared" si="174"/>
        <v>10469060</v>
      </c>
      <c r="K333" s="10">
        <f t="shared" si="181"/>
        <v>0</v>
      </c>
      <c r="L333" s="10">
        <f t="shared" si="181"/>
        <v>29530940</v>
      </c>
      <c r="M333" s="10">
        <f t="shared" si="151"/>
        <v>0</v>
      </c>
      <c r="N333" s="10">
        <f t="shared" si="181"/>
        <v>0</v>
      </c>
      <c r="O333" s="10">
        <f t="shared" si="181"/>
        <v>29530940</v>
      </c>
      <c r="P333" s="10">
        <f t="shared" si="152"/>
        <v>0</v>
      </c>
      <c r="Q333" s="10">
        <f t="shared" si="153"/>
        <v>10469060</v>
      </c>
      <c r="R333" s="10">
        <f t="shared" si="175"/>
        <v>29530940</v>
      </c>
      <c r="T333" s="290">
        <v>8040201</v>
      </c>
      <c r="U333" s="328" t="s">
        <v>567</v>
      </c>
      <c r="V333" s="329">
        <v>40000000</v>
      </c>
      <c r="W333" s="329">
        <v>0</v>
      </c>
      <c r="X333" s="329">
        <v>0</v>
      </c>
      <c r="Y333" s="329">
        <v>0</v>
      </c>
      <c r="Z333" s="329">
        <f t="shared" si="177"/>
        <v>40000000</v>
      </c>
      <c r="AA333" s="329">
        <v>0</v>
      </c>
      <c r="AB333" s="329">
        <v>29530940</v>
      </c>
      <c r="AC333" s="329">
        <v>10469060</v>
      </c>
      <c r="AD333" s="329">
        <v>0</v>
      </c>
      <c r="AE333" s="329">
        <v>29530940</v>
      </c>
      <c r="AF333" s="329">
        <v>0</v>
      </c>
      <c r="AG333" s="329">
        <v>29530940</v>
      </c>
      <c r="AH333" s="329">
        <v>0</v>
      </c>
      <c r="AI333" s="329">
        <v>29530940</v>
      </c>
      <c r="AJ333" s="335">
        <f t="shared" si="178"/>
        <v>0</v>
      </c>
    </row>
    <row r="334" spans="1:36" x14ac:dyDescent="0.25">
      <c r="A334" s="13" t="s">
        <v>568</v>
      </c>
      <c r="B334" s="1" t="s">
        <v>567</v>
      </c>
      <c r="C334" s="169">
        <v>40000000</v>
      </c>
      <c r="D334" s="169">
        <v>0</v>
      </c>
      <c r="E334" s="169">
        <v>0</v>
      </c>
      <c r="F334" s="169">
        <v>0</v>
      </c>
      <c r="G334" s="169">
        <f t="shared" si="176"/>
        <v>40000000</v>
      </c>
      <c r="H334" s="169">
        <v>0</v>
      </c>
      <c r="I334" s="169">
        <v>29530940</v>
      </c>
      <c r="J334" s="169">
        <f t="shared" si="174"/>
        <v>10469060</v>
      </c>
      <c r="K334" s="169">
        <v>0</v>
      </c>
      <c r="L334" s="169">
        <v>29530940</v>
      </c>
      <c r="M334" s="169">
        <f t="shared" ref="M334:M397" si="182">+I334-L334</f>
        <v>0</v>
      </c>
      <c r="N334" s="169">
        <v>0</v>
      </c>
      <c r="O334" s="169">
        <v>29530940</v>
      </c>
      <c r="P334" s="169">
        <f t="shared" ref="P334:P397" si="183">+O334-I334</f>
        <v>0</v>
      </c>
      <c r="Q334" s="169">
        <f t="shared" ref="Q334:Q397" si="184">+G334-O334</f>
        <v>10469060</v>
      </c>
      <c r="R334" s="169">
        <f t="shared" si="175"/>
        <v>29530940</v>
      </c>
      <c r="T334" s="290">
        <v>804020101</v>
      </c>
      <c r="U334" s="328" t="s">
        <v>567</v>
      </c>
      <c r="V334" s="329">
        <v>40000000</v>
      </c>
      <c r="W334" s="329">
        <v>0</v>
      </c>
      <c r="X334" s="329">
        <v>0</v>
      </c>
      <c r="Y334" s="329">
        <v>0</v>
      </c>
      <c r="Z334" s="329">
        <f t="shared" si="177"/>
        <v>40000000</v>
      </c>
      <c r="AA334" s="329">
        <v>0</v>
      </c>
      <c r="AB334" s="329">
        <v>29530940</v>
      </c>
      <c r="AC334" s="329">
        <v>10469060</v>
      </c>
      <c r="AD334" s="329">
        <v>0</v>
      </c>
      <c r="AE334" s="329">
        <v>29530940</v>
      </c>
      <c r="AF334" s="329">
        <v>0</v>
      </c>
      <c r="AG334" s="329">
        <v>29530940</v>
      </c>
      <c r="AH334" s="329">
        <v>0</v>
      </c>
      <c r="AI334" s="329">
        <v>29530940</v>
      </c>
      <c r="AJ334" s="335">
        <f t="shared" si="178"/>
        <v>0</v>
      </c>
    </row>
    <row r="335" spans="1:36" x14ac:dyDescent="0.25">
      <c r="A335" s="11">
        <v>3</v>
      </c>
      <c r="B335" s="5" t="s">
        <v>569</v>
      </c>
      <c r="C335" s="6">
        <f>+C336+C387+C498+C511+C537+C641+C670+C708+C719+C729+C819+C825</f>
        <v>20687865055.099998</v>
      </c>
      <c r="D335" s="6">
        <f t="shared" ref="D335:R335" si="185">+D336+D387+D498+D511+D537+D641+D670+D708+D719+D729+D819+D825</f>
        <v>16211940887.470001</v>
      </c>
      <c r="E335" s="6">
        <f t="shared" si="185"/>
        <v>14624944182.25</v>
      </c>
      <c r="F335" s="6">
        <f t="shared" si="185"/>
        <v>40095540298.330002</v>
      </c>
      <c r="G335" s="6">
        <f t="shared" si="176"/>
        <v>62370402058.650002</v>
      </c>
      <c r="H335" s="6">
        <f t="shared" si="185"/>
        <v>2192196188.6700001</v>
      </c>
      <c r="I335" s="6">
        <f t="shared" si="185"/>
        <v>20503405096.439999</v>
      </c>
      <c r="J335" s="6">
        <f t="shared" si="174"/>
        <v>41866996962.210007</v>
      </c>
      <c r="K335" s="6">
        <f t="shared" si="185"/>
        <v>3255509394.1999998</v>
      </c>
      <c r="L335" s="6">
        <f t="shared" si="185"/>
        <v>10714195638.040001</v>
      </c>
      <c r="M335" s="6">
        <f t="shared" si="182"/>
        <v>9789209458.3999977</v>
      </c>
      <c r="N335" s="6">
        <f t="shared" si="185"/>
        <v>4498752451.8699999</v>
      </c>
      <c r="O335" s="6">
        <f t="shared" si="185"/>
        <v>29418871126.970001</v>
      </c>
      <c r="P335" s="6">
        <f t="shared" si="183"/>
        <v>8915466030.5300026</v>
      </c>
      <c r="Q335" s="6">
        <f t="shared" si="184"/>
        <v>32951530931.68</v>
      </c>
      <c r="R335" s="6">
        <f t="shared" si="175"/>
        <v>10714195638.040001</v>
      </c>
      <c r="T335" s="290">
        <v>3</v>
      </c>
      <c r="U335" s="328" t="s">
        <v>569</v>
      </c>
      <c r="V335" s="329">
        <v>20687865055.099998</v>
      </c>
      <c r="W335" s="329">
        <f>+W336+W387+W498+W511+W537+W641+W670+W708+W719+W729+W818+W825</f>
        <v>40095540298.330002</v>
      </c>
      <c r="X335" s="329">
        <v>16211940887.470001</v>
      </c>
      <c r="Y335" s="329">
        <v>14624944182.250002</v>
      </c>
      <c r="Z335" s="329">
        <f t="shared" si="177"/>
        <v>62370402058.649994</v>
      </c>
      <c r="AA335" s="329">
        <v>4498752451.8699989</v>
      </c>
      <c r="AB335" s="329">
        <v>29414931625.27</v>
      </c>
      <c r="AC335" s="329">
        <v>32918166300.159992</v>
      </c>
      <c r="AD335" s="329">
        <v>2192196188.6699982</v>
      </c>
      <c r="AE335" s="329">
        <v>20499575493.240002</v>
      </c>
      <c r="AF335" s="329">
        <v>8915356132.0299988</v>
      </c>
      <c r="AG335" s="329">
        <v>7500264264.8400021</v>
      </c>
      <c r="AH335" s="329">
        <v>3311079560.5600014</v>
      </c>
      <c r="AI335" s="329">
        <v>10811343825.400003</v>
      </c>
      <c r="AJ335" s="335">
        <f t="shared" si="178"/>
        <v>0</v>
      </c>
    </row>
    <row r="336" spans="1:36" x14ac:dyDescent="0.25">
      <c r="A336" s="11">
        <v>301</v>
      </c>
      <c r="B336" s="5" t="s">
        <v>570</v>
      </c>
      <c r="C336" s="6">
        <f>+C337+C351+C364+C376+C382</f>
        <v>6881297847</v>
      </c>
      <c r="D336" s="6">
        <f t="shared" ref="D336:R336" si="186">+D337+D351+D364+D376+D382</f>
        <v>0</v>
      </c>
      <c r="E336" s="6">
        <f t="shared" si="186"/>
        <v>4284978039.6399999</v>
      </c>
      <c r="F336" s="6">
        <f t="shared" si="186"/>
        <v>2510638845.6399999</v>
      </c>
      <c r="G336" s="6">
        <f t="shared" si="176"/>
        <v>5106958653</v>
      </c>
      <c r="H336" s="6">
        <f t="shared" si="186"/>
        <v>94354889</v>
      </c>
      <c r="I336" s="6">
        <f t="shared" si="186"/>
        <v>4253076345</v>
      </c>
      <c r="J336" s="6">
        <f t="shared" si="174"/>
        <v>853882308</v>
      </c>
      <c r="K336" s="6">
        <f t="shared" si="186"/>
        <v>538324221.1500001</v>
      </c>
      <c r="L336" s="6">
        <f t="shared" si="186"/>
        <v>2695704441.1500001</v>
      </c>
      <c r="M336" s="6">
        <f t="shared" si="182"/>
        <v>1557371903.8499999</v>
      </c>
      <c r="N336" s="6">
        <f t="shared" si="186"/>
        <v>30923089</v>
      </c>
      <c r="O336" s="6">
        <f t="shared" si="186"/>
        <v>5100471509</v>
      </c>
      <c r="P336" s="6">
        <f t="shared" si="183"/>
        <v>847395164</v>
      </c>
      <c r="Q336" s="6">
        <f t="shared" si="184"/>
        <v>6487144</v>
      </c>
      <c r="R336" s="6">
        <f t="shared" si="175"/>
        <v>2695704441.1500001</v>
      </c>
      <c r="T336" s="290">
        <v>301</v>
      </c>
      <c r="U336" s="328" t="s">
        <v>570</v>
      </c>
      <c r="V336" s="329">
        <v>6881297847</v>
      </c>
      <c r="W336" s="329">
        <v>2510638845.6399999</v>
      </c>
      <c r="X336" s="329">
        <v>0</v>
      </c>
      <c r="Y336" s="329">
        <v>4284978039.6399999</v>
      </c>
      <c r="Z336" s="329">
        <f t="shared" si="177"/>
        <v>5106958653</v>
      </c>
      <c r="AA336" s="329">
        <v>30923089</v>
      </c>
      <c r="AB336" s="329">
        <v>5100476509</v>
      </c>
      <c r="AC336" s="329">
        <v>6482144</v>
      </c>
      <c r="AD336" s="329">
        <v>94354889</v>
      </c>
      <c r="AE336" s="329">
        <v>4253076345</v>
      </c>
      <c r="AF336" s="329">
        <v>847400164</v>
      </c>
      <c r="AG336" s="329">
        <v>2157380220</v>
      </c>
      <c r="AH336" s="329">
        <v>538324221.1500001</v>
      </c>
      <c r="AI336" s="329">
        <v>2695704441.1500001</v>
      </c>
      <c r="AJ336" s="335">
        <f t="shared" si="178"/>
        <v>0</v>
      </c>
    </row>
    <row r="337" spans="1:36" s="4" customFormat="1" x14ac:dyDescent="0.25">
      <c r="A337" s="11">
        <v>30101</v>
      </c>
      <c r="B337" s="5" t="s">
        <v>571</v>
      </c>
      <c r="C337" s="6">
        <f>+C338+C342</f>
        <v>1250000000</v>
      </c>
      <c r="D337" s="6">
        <f t="shared" ref="D337:R337" si="187">+D338+D342</f>
        <v>0</v>
      </c>
      <c r="E337" s="6">
        <f t="shared" si="187"/>
        <v>805176792</v>
      </c>
      <c r="F337" s="6">
        <f t="shared" si="187"/>
        <v>0</v>
      </c>
      <c r="G337" s="6">
        <f t="shared" si="176"/>
        <v>444823208</v>
      </c>
      <c r="H337" s="6">
        <f t="shared" si="187"/>
        <v>0</v>
      </c>
      <c r="I337" s="6">
        <f t="shared" si="187"/>
        <v>315343208</v>
      </c>
      <c r="J337" s="6">
        <f t="shared" si="174"/>
        <v>129480000</v>
      </c>
      <c r="K337" s="6">
        <f t="shared" si="187"/>
        <v>33231637</v>
      </c>
      <c r="L337" s="6">
        <f t="shared" si="187"/>
        <v>187043208</v>
      </c>
      <c r="M337" s="6">
        <f t="shared" si="182"/>
        <v>128300000</v>
      </c>
      <c r="N337" s="6">
        <f t="shared" si="187"/>
        <v>0</v>
      </c>
      <c r="O337" s="6">
        <f t="shared" si="187"/>
        <v>444823208</v>
      </c>
      <c r="P337" s="6">
        <f t="shared" si="183"/>
        <v>129480000</v>
      </c>
      <c r="Q337" s="6">
        <f t="shared" si="184"/>
        <v>0</v>
      </c>
      <c r="R337" s="6">
        <f t="shared" si="175"/>
        <v>187043208</v>
      </c>
      <c r="T337" s="290">
        <v>30101</v>
      </c>
      <c r="U337" s="328" t="s">
        <v>571</v>
      </c>
      <c r="V337" s="329">
        <v>1250000000</v>
      </c>
      <c r="W337" s="329">
        <v>0</v>
      </c>
      <c r="X337" s="329">
        <v>0</v>
      </c>
      <c r="Y337" s="329">
        <v>805176792</v>
      </c>
      <c r="Z337" s="329">
        <f t="shared" si="177"/>
        <v>444823208</v>
      </c>
      <c r="AA337" s="329">
        <v>0</v>
      </c>
      <c r="AB337" s="329">
        <v>444823208</v>
      </c>
      <c r="AC337" s="329">
        <v>0</v>
      </c>
      <c r="AD337" s="329">
        <v>0</v>
      </c>
      <c r="AE337" s="329">
        <v>315343208</v>
      </c>
      <c r="AF337" s="329">
        <v>129480000</v>
      </c>
      <c r="AG337" s="329">
        <v>153811571</v>
      </c>
      <c r="AH337" s="329">
        <v>33231637</v>
      </c>
      <c r="AI337" s="329">
        <v>187043208</v>
      </c>
      <c r="AJ337" s="335">
        <f t="shared" si="178"/>
        <v>0</v>
      </c>
    </row>
    <row r="338" spans="1:36" x14ac:dyDescent="0.25">
      <c r="A338" s="14">
        <v>3010101</v>
      </c>
      <c r="B338" s="9" t="s">
        <v>572</v>
      </c>
      <c r="C338" s="10">
        <f>+C339+C340+C341</f>
        <v>500000000</v>
      </c>
      <c r="D338" s="10">
        <f t="shared" ref="D338:R338" si="188">+D339+D340+D341</f>
        <v>0</v>
      </c>
      <c r="E338" s="10">
        <f t="shared" si="188"/>
        <v>273200000</v>
      </c>
      <c r="F338" s="10">
        <f t="shared" si="188"/>
        <v>0</v>
      </c>
      <c r="G338" s="10">
        <f t="shared" si="176"/>
        <v>226800000</v>
      </c>
      <c r="H338" s="10">
        <f t="shared" si="188"/>
        <v>0</v>
      </c>
      <c r="I338" s="10">
        <f t="shared" si="188"/>
        <v>202800000</v>
      </c>
      <c r="J338" s="10">
        <f t="shared" si="174"/>
        <v>24000000</v>
      </c>
      <c r="K338" s="10">
        <f t="shared" si="188"/>
        <v>24100000</v>
      </c>
      <c r="L338" s="10">
        <f t="shared" si="188"/>
        <v>114500000</v>
      </c>
      <c r="M338" s="10">
        <f t="shared" si="182"/>
        <v>88300000</v>
      </c>
      <c r="N338" s="10">
        <f t="shared" si="188"/>
        <v>0</v>
      </c>
      <c r="O338" s="10">
        <f t="shared" si="188"/>
        <v>226800000</v>
      </c>
      <c r="P338" s="10">
        <f t="shared" si="183"/>
        <v>24000000</v>
      </c>
      <c r="Q338" s="10">
        <f t="shared" si="184"/>
        <v>0</v>
      </c>
      <c r="R338" s="10">
        <f t="shared" si="175"/>
        <v>114500000</v>
      </c>
      <c r="T338" s="290">
        <v>3010101</v>
      </c>
      <c r="U338" s="328" t="s">
        <v>572</v>
      </c>
      <c r="V338" s="329">
        <v>500000000</v>
      </c>
      <c r="W338" s="329">
        <v>0</v>
      </c>
      <c r="X338" s="329">
        <v>0</v>
      </c>
      <c r="Y338" s="329">
        <v>273200000</v>
      </c>
      <c r="Z338" s="329">
        <f t="shared" si="177"/>
        <v>226800000</v>
      </c>
      <c r="AA338" s="329">
        <v>0</v>
      </c>
      <c r="AB338" s="329">
        <v>226800000</v>
      </c>
      <c r="AC338" s="329">
        <v>0</v>
      </c>
      <c r="AD338" s="329">
        <v>0</v>
      </c>
      <c r="AE338" s="329">
        <v>202800000</v>
      </c>
      <c r="AF338" s="329">
        <v>24000000</v>
      </c>
      <c r="AG338" s="329">
        <v>90400000</v>
      </c>
      <c r="AH338" s="329">
        <v>24100000</v>
      </c>
      <c r="AI338" s="329">
        <v>114500000</v>
      </c>
      <c r="AJ338" s="335">
        <f t="shared" si="178"/>
        <v>0</v>
      </c>
    </row>
    <row r="339" spans="1:36" x14ac:dyDescent="0.25">
      <c r="A339" s="43">
        <v>301010101</v>
      </c>
      <c r="B339" s="1" t="s">
        <v>573</v>
      </c>
      <c r="C339" s="169">
        <v>50000000</v>
      </c>
      <c r="D339" s="169">
        <v>0</v>
      </c>
      <c r="E339" s="169">
        <v>50000000</v>
      </c>
      <c r="F339" s="169">
        <v>0</v>
      </c>
      <c r="G339" s="169">
        <f t="shared" si="176"/>
        <v>0</v>
      </c>
      <c r="H339" s="169">
        <v>0</v>
      </c>
      <c r="I339" s="169">
        <v>0</v>
      </c>
      <c r="J339" s="169">
        <f t="shared" si="174"/>
        <v>0</v>
      </c>
      <c r="K339" s="169">
        <v>0</v>
      </c>
      <c r="L339" s="169">
        <v>0</v>
      </c>
      <c r="M339" s="169">
        <f t="shared" si="182"/>
        <v>0</v>
      </c>
      <c r="N339" s="169">
        <v>0</v>
      </c>
      <c r="O339" s="169">
        <v>0</v>
      </c>
      <c r="P339" s="169">
        <f t="shared" si="183"/>
        <v>0</v>
      </c>
      <c r="Q339" s="169">
        <f t="shared" si="184"/>
        <v>0</v>
      </c>
      <c r="R339" s="169">
        <f t="shared" si="175"/>
        <v>0</v>
      </c>
      <c r="T339" s="290">
        <v>301010101</v>
      </c>
      <c r="U339" s="328" t="s">
        <v>573</v>
      </c>
      <c r="V339" s="329">
        <v>50000000</v>
      </c>
      <c r="W339" s="329">
        <v>0</v>
      </c>
      <c r="X339" s="329">
        <v>0</v>
      </c>
      <c r="Y339" s="329">
        <v>50000000</v>
      </c>
      <c r="Z339" s="329">
        <f t="shared" si="177"/>
        <v>0</v>
      </c>
      <c r="AA339" s="329">
        <v>0</v>
      </c>
      <c r="AB339" s="329">
        <v>0</v>
      </c>
      <c r="AC339" s="329">
        <v>0</v>
      </c>
      <c r="AD339" s="329">
        <v>0</v>
      </c>
      <c r="AE339" s="329">
        <v>0</v>
      </c>
      <c r="AF339" s="329">
        <v>0</v>
      </c>
      <c r="AG339" s="329">
        <v>0</v>
      </c>
      <c r="AH339" s="329">
        <v>0</v>
      </c>
      <c r="AI339" s="329">
        <v>0</v>
      </c>
      <c r="AJ339" s="335">
        <f t="shared" si="178"/>
        <v>0</v>
      </c>
    </row>
    <row r="340" spans="1:36" s="4" customFormat="1" x14ac:dyDescent="0.25">
      <c r="A340" s="44">
        <v>301010102</v>
      </c>
      <c r="B340" s="1" t="s">
        <v>574</v>
      </c>
      <c r="C340" s="169">
        <v>25000000</v>
      </c>
      <c r="D340" s="169">
        <v>0</v>
      </c>
      <c r="E340" s="169">
        <v>25000000</v>
      </c>
      <c r="F340" s="169">
        <v>0</v>
      </c>
      <c r="G340" s="169">
        <f t="shared" si="176"/>
        <v>0</v>
      </c>
      <c r="H340" s="169">
        <v>0</v>
      </c>
      <c r="I340" s="169">
        <v>0</v>
      </c>
      <c r="J340" s="169">
        <f t="shared" si="174"/>
        <v>0</v>
      </c>
      <c r="K340" s="169">
        <v>0</v>
      </c>
      <c r="L340" s="169">
        <v>0</v>
      </c>
      <c r="M340" s="169">
        <f t="shared" si="182"/>
        <v>0</v>
      </c>
      <c r="N340" s="169">
        <v>0</v>
      </c>
      <c r="O340" s="169">
        <v>0</v>
      </c>
      <c r="P340" s="169">
        <f t="shared" si="183"/>
        <v>0</v>
      </c>
      <c r="Q340" s="169">
        <f t="shared" si="184"/>
        <v>0</v>
      </c>
      <c r="R340" s="169">
        <f t="shared" si="175"/>
        <v>0</v>
      </c>
      <c r="T340" s="290">
        <v>301010102</v>
      </c>
      <c r="U340" s="328" t="s">
        <v>574</v>
      </c>
      <c r="V340" s="329">
        <v>25000000</v>
      </c>
      <c r="W340" s="329">
        <v>0</v>
      </c>
      <c r="X340" s="329">
        <v>0</v>
      </c>
      <c r="Y340" s="329">
        <v>25000000</v>
      </c>
      <c r="Z340" s="329">
        <f t="shared" si="177"/>
        <v>0</v>
      </c>
      <c r="AA340" s="329">
        <v>0</v>
      </c>
      <c r="AB340" s="329">
        <v>0</v>
      </c>
      <c r="AC340" s="329">
        <v>0</v>
      </c>
      <c r="AD340" s="329">
        <v>0</v>
      </c>
      <c r="AE340" s="329">
        <v>0</v>
      </c>
      <c r="AF340" s="329">
        <v>0</v>
      </c>
      <c r="AG340" s="329">
        <v>0</v>
      </c>
      <c r="AH340" s="329">
        <v>0</v>
      </c>
      <c r="AI340" s="329">
        <v>0</v>
      </c>
      <c r="AJ340" s="335">
        <f t="shared" si="178"/>
        <v>0</v>
      </c>
    </row>
    <row r="341" spans="1:36" s="4" customFormat="1" x14ac:dyDescent="0.25">
      <c r="A341" s="45">
        <v>301010103</v>
      </c>
      <c r="B341" s="1" t="s">
        <v>575</v>
      </c>
      <c r="C341" s="169">
        <v>425000000</v>
      </c>
      <c r="D341" s="169">
        <v>0</v>
      </c>
      <c r="E341" s="169">
        <v>198200000</v>
      </c>
      <c r="F341" s="169">
        <v>0</v>
      </c>
      <c r="G341" s="169">
        <f t="shared" si="176"/>
        <v>226800000</v>
      </c>
      <c r="H341" s="169">
        <v>0</v>
      </c>
      <c r="I341" s="169">
        <v>202800000</v>
      </c>
      <c r="J341" s="169">
        <f t="shared" si="174"/>
        <v>24000000</v>
      </c>
      <c r="K341" s="169">
        <v>24100000</v>
      </c>
      <c r="L341" s="169">
        <v>114500000</v>
      </c>
      <c r="M341" s="169">
        <f t="shared" si="182"/>
        <v>88300000</v>
      </c>
      <c r="N341" s="169">
        <v>0</v>
      </c>
      <c r="O341" s="169">
        <v>226800000</v>
      </c>
      <c r="P341" s="169">
        <f t="shared" si="183"/>
        <v>24000000</v>
      </c>
      <c r="Q341" s="169">
        <f t="shared" si="184"/>
        <v>0</v>
      </c>
      <c r="R341" s="169">
        <f t="shared" si="175"/>
        <v>114500000</v>
      </c>
      <c r="T341" s="290">
        <v>301010103</v>
      </c>
      <c r="U341" s="328" t="s">
        <v>575</v>
      </c>
      <c r="V341" s="329">
        <v>425000000</v>
      </c>
      <c r="W341" s="329">
        <v>0</v>
      </c>
      <c r="X341" s="329">
        <v>0</v>
      </c>
      <c r="Y341" s="329">
        <v>198200000</v>
      </c>
      <c r="Z341" s="329">
        <f t="shared" si="177"/>
        <v>226800000</v>
      </c>
      <c r="AA341" s="329">
        <v>0</v>
      </c>
      <c r="AB341" s="329">
        <v>226800000</v>
      </c>
      <c r="AC341" s="329">
        <v>0</v>
      </c>
      <c r="AD341" s="329">
        <v>0</v>
      </c>
      <c r="AE341" s="329">
        <v>202800000</v>
      </c>
      <c r="AF341" s="329">
        <v>24000000</v>
      </c>
      <c r="AG341" s="329">
        <v>90400000</v>
      </c>
      <c r="AH341" s="329">
        <v>24100000</v>
      </c>
      <c r="AI341" s="329">
        <v>114500000</v>
      </c>
      <c r="AJ341" s="335">
        <f t="shared" si="178"/>
        <v>0</v>
      </c>
    </row>
    <row r="342" spans="1:36" s="4" customFormat="1" x14ac:dyDescent="0.25">
      <c r="A342" s="11">
        <v>3010102</v>
      </c>
      <c r="B342" s="5" t="s">
        <v>576</v>
      </c>
      <c r="C342" s="6">
        <f>+C343+C347</f>
        <v>750000000</v>
      </c>
      <c r="D342" s="6">
        <f t="shared" ref="D342:R342" si="189">+D343+D347</f>
        <v>0</v>
      </c>
      <c r="E342" s="6">
        <f t="shared" si="189"/>
        <v>531976792</v>
      </c>
      <c r="F342" s="6">
        <f t="shared" si="189"/>
        <v>0</v>
      </c>
      <c r="G342" s="6">
        <f t="shared" si="176"/>
        <v>218023208</v>
      </c>
      <c r="H342" s="6">
        <f t="shared" si="189"/>
        <v>0</v>
      </c>
      <c r="I342" s="6">
        <f t="shared" si="189"/>
        <v>112543208</v>
      </c>
      <c r="J342" s="6">
        <f t="shared" si="174"/>
        <v>105480000</v>
      </c>
      <c r="K342" s="6">
        <f t="shared" si="189"/>
        <v>9131637</v>
      </c>
      <c r="L342" s="6">
        <f t="shared" si="189"/>
        <v>72543208</v>
      </c>
      <c r="M342" s="6">
        <f t="shared" si="182"/>
        <v>40000000</v>
      </c>
      <c r="N342" s="6">
        <f t="shared" si="189"/>
        <v>0</v>
      </c>
      <c r="O342" s="6">
        <f t="shared" si="189"/>
        <v>218023208</v>
      </c>
      <c r="P342" s="6">
        <f t="shared" si="183"/>
        <v>105480000</v>
      </c>
      <c r="Q342" s="6">
        <f t="shared" si="184"/>
        <v>0</v>
      </c>
      <c r="R342" s="6">
        <f t="shared" si="175"/>
        <v>72543208</v>
      </c>
      <c r="T342" s="290">
        <v>3010102</v>
      </c>
      <c r="U342" s="328" t="s">
        <v>576</v>
      </c>
      <c r="V342" s="329">
        <v>750000000</v>
      </c>
      <c r="W342" s="329">
        <v>0</v>
      </c>
      <c r="X342" s="329">
        <v>0</v>
      </c>
      <c r="Y342" s="329">
        <v>531976792</v>
      </c>
      <c r="Z342" s="329">
        <f t="shared" si="177"/>
        <v>218023208</v>
      </c>
      <c r="AA342" s="329">
        <v>0</v>
      </c>
      <c r="AB342" s="329">
        <v>218023208</v>
      </c>
      <c r="AC342" s="329">
        <v>0</v>
      </c>
      <c r="AD342" s="329">
        <v>0</v>
      </c>
      <c r="AE342" s="329">
        <v>112543208</v>
      </c>
      <c r="AF342" s="329">
        <v>105480000</v>
      </c>
      <c r="AG342" s="329">
        <v>63411571</v>
      </c>
      <c r="AH342" s="329">
        <v>9131637</v>
      </c>
      <c r="AI342" s="329">
        <v>72543208</v>
      </c>
      <c r="AJ342" s="335">
        <f t="shared" si="178"/>
        <v>0</v>
      </c>
    </row>
    <row r="343" spans="1:36" s="4" customFormat="1" x14ac:dyDescent="0.25">
      <c r="A343" s="14">
        <v>301010201</v>
      </c>
      <c r="B343" s="9" t="s">
        <v>577</v>
      </c>
      <c r="C343" s="10">
        <f>+C344+C345+C346</f>
        <v>500000000</v>
      </c>
      <c r="D343" s="10">
        <f t="shared" ref="D343:R343" si="190">+D344+D345+D346</f>
        <v>0</v>
      </c>
      <c r="E343" s="10">
        <f t="shared" si="190"/>
        <v>366652464</v>
      </c>
      <c r="F343" s="10">
        <f t="shared" si="190"/>
        <v>0</v>
      </c>
      <c r="G343" s="10">
        <f t="shared" si="176"/>
        <v>133347536</v>
      </c>
      <c r="H343" s="10">
        <f t="shared" si="190"/>
        <v>0</v>
      </c>
      <c r="I343" s="10">
        <f t="shared" si="190"/>
        <v>78347536</v>
      </c>
      <c r="J343" s="10">
        <f t="shared" si="174"/>
        <v>55000000</v>
      </c>
      <c r="K343" s="10">
        <f t="shared" si="190"/>
        <v>9131637</v>
      </c>
      <c r="L343" s="10">
        <f t="shared" si="190"/>
        <v>38347536</v>
      </c>
      <c r="M343" s="10">
        <f t="shared" si="182"/>
        <v>40000000</v>
      </c>
      <c r="N343" s="10">
        <f t="shared" si="190"/>
        <v>0</v>
      </c>
      <c r="O343" s="10">
        <f t="shared" si="190"/>
        <v>133347536</v>
      </c>
      <c r="P343" s="10">
        <f t="shared" si="183"/>
        <v>55000000</v>
      </c>
      <c r="Q343" s="10">
        <f t="shared" si="184"/>
        <v>0</v>
      </c>
      <c r="R343" s="10">
        <f t="shared" si="175"/>
        <v>38347536</v>
      </c>
      <c r="T343" s="290">
        <v>301010201</v>
      </c>
      <c r="U343" s="328" t="s">
        <v>577</v>
      </c>
      <c r="V343" s="329">
        <v>500000000</v>
      </c>
      <c r="W343" s="329">
        <v>0</v>
      </c>
      <c r="X343" s="329">
        <v>0</v>
      </c>
      <c r="Y343" s="329">
        <v>366652464</v>
      </c>
      <c r="Z343" s="329">
        <f t="shared" si="177"/>
        <v>133347536</v>
      </c>
      <c r="AA343" s="329">
        <v>0</v>
      </c>
      <c r="AB343" s="329">
        <v>133347536</v>
      </c>
      <c r="AC343" s="329">
        <v>0</v>
      </c>
      <c r="AD343" s="329">
        <v>0</v>
      </c>
      <c r="AE343" s="329">
        <v>78347536</v>
      </c>
      <c r="AF343" s="329">
        <v>55000000</v>
      </c>
      <c r="AG343" s="329">
        <v>29215899</v>
      </c>
      <c r="AH343" s="329">
        <v>9131637</v>
      </c>
      <c r="AI343" s="329">
        <v>38347536</v>
      </c>
      <c r="AJ343" s="335">
        <f t="shared" si="178"/>
        <v>0</v>
      </c>
    </row>
    <row r="344" spans="1:36" x14ac:dyDescent="0.25">
      <c r="A344" s="43">
        <v>30101020101</v>
      </c>
      <c r="B344" s="1" t="s">
        <v>578</v>
      </c>
      <c r="C344" s="169">
        <v>180000000</v>
      </c>
      <c r="D344" s="169">
        <v>0</v>
      </c>
      <c r="E344" s="169">
        <v>180000000</v>
      </c>
      <c r="F344" s="169">
        <v>0</v>
      </c>
      <c r="G344" s="169">
        <f t="shared" si="176"/>
        <v>0</v>
      </c>
      <c r="H344" s="169">
        <v>0</v>
      </c>
      <c r="I344" s="169">
        <v>0</v>
      </c>
      <c r="J344" s="169">
        <f t="shared" si="174"/>
        <v>0</v>
      </c>
      <c r="K344" s="169">
        <v>0</v>
      </c>
      <c r="L344" s="169">
        <v>0</v>
      </c>
      <c r="M344" s="169">
        <f t="shared" si="182"/>
        <v>0</v>
      </c>
      <c r="N344" s="169">
        <v>0</v>
      </c>
      <c r="O344" s="169">
        <v>0</v>
      </c>
      <c r="P344" s="169">
        <f t="shared" si="183"/>
        <v>0</v>
      </c>
      <c r="Q344" s="169">
        <f t="shared" si="184"/>
        <v>0</v>
      </c>
      <c r="R344" s="169">
        <f t="shared" si="175"/>
        <v>0</v>
      </c>
      <c r="T344" s="290">
        <v>30101020101</v>
      </c>
      <c r="U344" s="328" t="s">
        <v>578</v>
      </c>
      <c r="V344" s="329">
        <v>180000000</v>
      </c>
      <c r="W344" s="329">
        <v>0</v>
      </c>
      <c r="X344" s="329">
        <v>0</v>
      </c>
      <c r="Y344" s="329">
        <v>180000000</v>
      </c>
      <c r="Z344" s="329">
        <f t="shared" si="177"/>
        <v>0</v>
      </c>
      <c r="AA344" s="329">
        <v>0</v>
      </c>
      <c r="AB344" s="329">
        <v>0</v>
      </c>
      <c r="AC344" s="329">
        <v>0</v>
      </c>
      <c r="AD344" s="329">
        <v>0</v>
      </c>
      <c r="AE344" s="329">
        <v>0</v>
      </c>
      <c r="AF344" s="329">
        <v>0</v>
      </c>
      <c r="AG344" s="329">
        <v>0</v>
      </c>
      <c r="AH344" s="329">
        <v>0</v>
      </c>
      <c r="AI344" s="329">
        <v>0</v>
      </c>
      <c r="AJ344" s="335">
        <f t="shared" si="178"/>
        <v>0</v>
      </c>
    </row>
    <row r="345" spans="1:36" x14ac:dyDescent="0.25">
      <c r="A345" s="44">
        <v>30101020102</v>
      </c>
      <c r="B345" s="1" t="s">
        <v>579</v>
      </c>
      <c r="C345" s="169">
        <v>5000000</v>
      </c>
      <c r="D345" s="169">
        <v>0</v>
      </c>
      <c r="E345" s="169">
        <v>5000000</v>
      </c>
      <c r="F345" s="169">
        <v>0</v>
      </c>
      <c r="G345" s="169">
        <f t="shared" si="176"/>
        <v>0</v>
      </c>
      <c r="H345" s="169">
        <v>0</v>
      </c>
      <c r="I345" s="169">
        <v>0</v>
      </c>
      <c r="J345" s="169">
        <f t="shared" si="174"/>
        <v>0</v>
      </c>
      <c r="K345" s="169">
        <v>0</v>
      </c>
      <c r="L345" s="169">
        <v>0</v>
      </c>
      <c r="M345" s="169">
        <f t="shared" si="182"/>
        <v>0</v>
      </c>
      <c r="N345" s="169">
        <v>0</v>
      </c>
      <c r="O345" s="169">
        <v>0</v>
      </c>
      <c r="P345" s="169">
        <f t="shared" si="183"/>
        <v>0</v>
      </c>
      <c r="Q345" s="169">
        <f t="shared" si="184"/>
        <v>0</v>
      </c>
      <c r="R345" s="169">
        <f t="shared" si="175"/>
        <v>0</v>
      </c>
      <c r="T345" s="290">
        <v>30101020102</v>
      </c>
      <c r="U345" s="328" t="s">
        <v>579</v>
      </c>
      <c r="V345" s="329">
        <v>5000000</v>
      </c>
      <c r="W345" s="329">
        <v>0</v>
      </c>
      <c r="X345" s="329">
        <v>0</v>
      </c>
      <c r="Y345" s="329">
        <v>5000000</v>
      </c>
      <c r="Z345" s="329">
        <f t="shared" si="177"/>
        <v>0</v>
      </c>
      <c r="AA345" s="329">
        <v>0</v>
      </c>
      <c r="AB345" s="329">
        <v>0</v>
      </c>
      <c r="AC345" s="329">
        <v>0</v>
      </c>
      <c r="AD345" s="329">
        <v>0</v>
      </c>
      <c r="AE345" s="329">
        <v>0</v>
      </c>
      <c r="AF345" s="329">
        <v>0</v>
      </c>
      <c r="AG345" s="329">
        <v>0</v>
      </c>
      <c r="AH345" s="329">
        <v>0</v>
      </c>
      <c r="AI345" s="329">
        <v>0</v>
      </c>
      <c r="AJ345" s="335">
        <f t="shared" si="178"/>
        <v>0</v>
      </c>
    </row>
    <row r="346" spans="1:36" x14ac:dyDescent="0.25">
      <c r="A346" s="45">
        <v>30101020103</v>
      </c>
      <c r="B346" s="1" t="s">
        <v>580</v>
      </c>
      <c r="C346" s="169">
        <v>315000000</v>
      </c>
      <c r="D346" s="169">
        <v>0</v>
      </c>
      <c r="E346" s="169">
        <v>181652464</v>
      </c>
      <c r="F346" s="169">
        <v>0</v>
      </c>
      <c r="G346" s="169">
        <f t="shared" si="176"/>
        <v>133347536</v>
      </c>
      <c r="H346" s="169">
        <v>0</v>
      </c>
      <c r="I346" s="169">
        <v>78347536</v>
      </c>
      <c r="J346" s="169">
        <f t="shared" si="174"/>
        <v>55000000</v>
      </c>
      <c r="K346" s="169">
        <v>9131637</v>
      </c>
      <c r="L346" s="169">
        <v>38347536</v>
      </c>
      <c r="M346" s="169">
        <f t="shared" si="182"/>
        <v>40000000</v>
      </c>
      <c r="N346" s="169">
        <v>0</v>
      </c>
      <c r="O346" s="169">
        <v>133347536</v>
      </c>
      <c r="P346" s="169">
        <f t="shared" si="183"/>
        <v>55000000</v>
      </c>
      <c r="Q346" s="169">
        <f t="shared" si="184"/>
        <v>0</v>
      </c>
      <c r="R346" s="169">
        <f t="shared" si="175"/>
        <v>38347536</v>
      </c>
      <c r="T346" s="290">
        <v>30101020103</v>
      </c>
      <c r="U346" s="328" t="s">
        <v>580</v>
      </c>
      <c r="V346" s="329">
        <v>315000000</v>
      </c>
      <c r="W346" s="329">
        <v>0</v>
      </c>
      <c r="X346" s="329">
        <v>0</v>
      </c>
      <c r="Y346" s="329">
        <v>181652464</v>
      </c>
      <c r="Z346" s="329">
        <f t="shared" si="177"/>
        <v>133347536</v>
      </c>
      <c r="AA346" s="329">
        <v>0</v>
      </c>
      <c r="AB346" s="329">
        <v>133347536</v>
      </c>
      <c r="AC346" s="329">
        <v>0</v>
      </c>
      <c r="AD346" s="329">
        <v>0</v>
      </c>
      <c r="AE346" s="329">
        <v>78347536</v>
      </c>
      <c r="AF346" s="329">
        <v>55000000</v>
      </c>
      <c r="AG346" s="329">
        <v>29215899</v>
      </c>
      <c r="AH346" s="329">
        <v>9131637</v>
      </c>
      <c r="AI346" s="329">
        <v>38347536</v>
      </c>
      <c r="AJ346" s="335">
        <f t="shared" si="178"/>
        <v>0</v>
      </c>
    </row>
    <row r="347" spans="1:36" s="4" customFormat="1" x14ac:dyDescent="0.25">
      <c r="A347" s="14">
        <v>301010202</v>
      </c>
      <c r="B347" s="9" t="s">
        <v>581</v>
      </c>
      <c r="C347" s="10">
        <f>+C348+C350</f>
        <v>250000000</v>
      </c>
      <c r="D347" s="10">
        <f t="shared" ref="D347:R347" si="191">+D348+D350</f>
        <v>0</v>
      </c>
      <c r="E347" s="10">
        <f t="shared" si="191"/>
        <v>165324328</v>
      </c>
      <c r="F347" s="10">
        <f t="shared" si="191"/>
        <v>0</v>
      </c>
      <c r="G347" s="10">
        <f t="shared" si="176"/>
        <v>84675672</v>
      </c>
      <c r="H347" s="10">
        <f t="shared" si="191"/>
        <v>0</v>
      </c>
      <c r="I347" s="10">
        <f t="shared" si="191"/>
        <v>34195672</v>
      </c>
      <c r="J347" s="10">
        <f t="shared" si="174"/>
        <v>50480000</v>
      </c>
      <c r="K347" s="10">
        <f t="shared" si="191"/>
        <v>0</v>
      </c>
      <c r="L347" s="10">
        <f t="shared" si="191"/>
        <v>34195672</v>
      </c>
      <c r="M347" s="10">
        <f t="shared" si="182"/>
        <v>0</v>
      </c>
      <c r="N347" s="10">
        <f t="shared" si="191"/>
        <v>0</v>
      </c>
      <c r="O347" s="10">
        <f t="shared" si="191"/>
        <v>84675672</v>
      </c>
      <c r="P347" s="10">
        <f t="shared" si="183"/>
        <v>50480000</v>
      </c>
      <c r="Q347" s="10">
        <f t="shared" si="184"/>
        <v>0</v>
      </c>
      <c r="R347" s="10">
        <f t="shared" si="175"/>
        <v>34195672</v>
      </c>
      <c r="T347" s="290">
        <v>301010202</v>
      </c>
      <c r="U347" s="328" t="s">
        <v>581</v>
      </c>
      <c r="V347" s="329">
        <v>250000000</v>
      </c>
      <c r="W347" s="329">
        <v>0</v>
      </c>
      <c r="X347" s="329">
        <v>0</v>
      </c>
      <c r="Y347" s="329">
        <v>165324328</v>
      </c>
      <c r="Z347" s="329">
        <f t="shared" si="177"/>
        <v>84675672</v>
      </c>
      <c r="AA347" s="329">
        <v>0</v>
      </c>
      <c r="AB347" s="329">
        <v>84675672</v>
      </c>
      <c r="AC347" s="329">
        <v>0</v>
      </c>
      <c r="AD347" s="329">
        <v>0</v>
      </c>
      <c r="AE347" s="329">
        <v>34195672</v>
      </c>
      <c r="AF347" s="329">
        <v>50480000</v>
      </c>
      <c r="AG347" s="329">
        <v>34195672</v>
      </c>
      <c r="AH347" s="329">
        <v>0</v>
      </c>
      <c r="AI347" s="329">
        <v>34195672</v>
      </c>
      <c r="AJ347" s="335">
        <f t="shared" si="178"/>
        <v>0</v>
      </c>
    </row>
    <row r="348" spans="1:36" x14ac:dyDescent="0.25">
      <c r="A348" s="43">
        <v>30101020201</v>
      </c>
      <c r="B348" s="1" t="s">
        <v>582</v>
      </c>
      <c r="C348" s="169">
        <v>70000000</v>
      </c>
      <c r="D348" s="169">
        <v>0</v>
      </c>
      <c r="E348" s="169">
        <v>70000000</v>
      </c>
      <c r="F348" s="169">
        <v>0</v>
      </c>
      <c r="G348" s="169">
        <f t="shared" si="176"/>
        <v>0</v>
      </c>
      <c r="H348" s="169">
        <v>0</v>
      </c>
      <c r="I348" s="169">
        <v>0</v>
      </c>
      <c r="J348" s="169">
        <f t="shared" si="174"/>
        <v>0</v>
      </c>
      <c r="K348" s="169">
        <v>0</v>
      </c>
      <c r="L348" s="169">
        <v>0</v>
      </c>
      <c r="M348" s="169">
        <f t="shared" si="182"/>
        <v>0</v>
      </c>
      <c r="N348" s="169">
        <v>0</v>
      </c>
      <c r="O348" s="169">
        <v>0</v>
      </c>
      <c r="P348" s="169">
        <f t="shared" si="183"/>
        <v>0</v>
      </c>
      <c r="Q348" s="169">
        <f t="shared" si="184"/>
        <v>0</v>
      </c>
      <c r="R348" s="169">
        <f t="shared" si="175"/>
        <v>0</v>
      </c>
      <c r="T348" s="290">
        <v>30101020201</v>
      </c>
      <c r="U348" s="328" t="s">
        <v>582</v>
      </c>
      <c r="V348" s="329">
        <v>70000000</v>
      </c>
      <c r="W348" s="329">
        <v>0</v>
      </c>
      <c r="X348" s="329">
        <v>0</v>
      </c>
      <c r="Y348" s="329">
        <v>70000000</v>
      </c>
      <c r="Z348" s="329">
        <f t="shared" si="177"/>
        <v>0</v>
      </c>
      <c r="AA348" s="329">
        <v>0</v>
      </c>
      <c r="AB348" s="329">
        <v>0</v>
      </c>
      <c r="AC348" s="329">
        <v>0</v>
      </c>
      <c r="AD348" s="329">
        <v>0</v>
      </c>
      <c r="AE348" s="329">
        <v>0</v>
      </c>
      <c r="AF348" s="329">
        <v>0</v>
      </c>
      <c r="AG348" s="329">
        <v>0</v>
      </c>
      <c r="AH348" s="329">
        <v>0</v>
      </c>
      <c r="AI348" s="329">
        <v>0</v>
      </c>
      <c r="AJ348" s="335">
        <f t="shared" si="178"/>
        <v>0</v>
      </c>
    </row>
    <row r="349" spans="1:36" s="4" customFormat="1" x14ac:dyDescent="0.25">
      <c r="A349" s="44">
        <v>30101020202</v>
      </c>
      <c r="B349" s="257" t="s">
        <v>1665</v>
      </c>
      <c r="C349" s="232"/>
      <c r="D349" s="232">
        <v>0</v>
      </c>
      <c r="E349" s="232">
        <v>0</v>
      </c>
      <c r="F349" s="232">
        <v>0</v>
      </c>
      <c r="G349" s="232">
        <f t="shared" si="176"/>
        <v>0</v>
      </c>
      <c r="H349" s="232">
        <v>0</v>
      </c>
      <c r="I349" s="232">
        <v>0</v>
      </c>
      <c r="J349" s="232">
        <f t="shared" si="174"/>
        <v>0</v>
      </c>
      <c r="K349" s="232">
        <v>0</v>
      </c>
      <c r="L349" s="232">
        <v>0</v>
      </c>
      <c r="M349" s="232">
        <f t="shared" si="182"/>
        <v>0</v>
      </c>
      <c r="N349" s="232">
        <v>0</v>
      </c>
      <c r="O349" s="232">
        <v>0</v>
      </c>
      <c r="P349" s="232">
        <f t="shared" si="183"/>
        <v>0</v>
      </c>
      <c r="Q349" s="232">
        <f t="shared" si="184"/>
        <v>0</v>
      </c>
      <c r="R349" s="232">
        <f t="shared" si="175"/>
        <v>0</v>
      </c>
      <c r="T349" s="290">
        <v>30101020202</v>
      </c>
      <c r="U349" s="328" t="s">
        <v>1665</v>
      </c>
      <c r="V349" s="329">
        <v>0</v>
      </c>
      <c r="W349" s="329">
        <v>0</v>
      </c>
      <c r="X349" s="329">
        <v>0</v>
      </c>
      <c r="Y349" s="329">
        <v>0</v>
      </c>
      <c r="Z349" s="329">
        <f t="shared" si="177"/>
        <v>0</v>
      </c>
      <c r="AA349" s="329">
        <v>0</v>
      </c>
      <c r="AB349" s="329">
        <v>0</v>
      </c>
      <c r="AC349" s="329">
        <v>0</v>
      </c>
      <c r="AD349" s="329">
        <v>0</v>
      </c>
      <c r="AE349" s="329">
        <v>0</v>
      </c>
      <c r="AF349" s="329">
        <v>0</v>
      </c>
      <c r="AG349" s="329">
        <v>0</v>
      </c>
      <c r="AH349" s="329">
        <v>0</v>
      </c>
      <c r="AI349" s="329">
        <v>0</v>
      </c>
      <c r="AJ349" s="335">
        <f t="shared" si="178"/>
        <v>0</v>
      </c>
    </row>
    <row r="350" spans="1:36" x14ac:dyDescent="0.25">
      <c r="A350" s="45">
        <v>30101020203</v>
      </c>
      <c r="B350" s="1" t="s">
        <v>583</v>
      </c>
      <c r="C350" s="169">
        <v>180000000</v>
      </c>
      <c r="D350" s="169">
        <v>0</v>
      </c>
      <c r="E350" s="169">
        <v>95324328</v>
      </c>
      <c r="F350" s="169">
        <v>0</v>
      </c>
      <c r="G350" s="169">
        <f t="shared" si="176"/>
        <v>84675672</v>
      </c>
      <c r="H350" s="169">
        <v>0</v>
      </c>
      <c r="I350" s="169">
        <v>34195672</v>
      </c>
      <c r="J350" s="169">
        <f t="shared" si="174"/>
        <v>50480000</v>
      </c>
      <c r="K350" s="169">
        <v>0</v>
      </c>
      <c r="L350" s="169">
        <v>34195672</v>
      </c>
      <c r="M350" s="169">
        <f t="shared" si="182"/>
        <v>0</v>
      </c>
      <c r="N350" s="169">
        <v>0</v>
      </c>
      <c r="O350" s="169">
        <v>84675672</v>
      </c>
      <c r="P350" s="169">
        <f t="shared" si="183"/>
        <v>50480000</v>
      </c>
      <c r="Q350" s="169">
        <f t="shared" si="184"/>
        <v>0</v>
      </c>
      <c r="R350" s="169">
        <f t="shared" si="175"/>
        <v>34195672</v>
      </c>
      <c r="T350" s="290">
        <v>30101020203</v>
      </c>
      <c r="U350" s="328" t="s">
        <v>583</v>
      </c>
      <c r="V350" s="329">
        <v>180000000</v>
      </c>
      <c r="W350" s="329">
        <v>0</v>
      </c>
      <c r="X350" s="329">
        <v>0</v>
      </c>
      <c r="Y350" s="329">
        <v>95324328</v>
      </c>
      <c r="Z350" s="329">
        <f t="shared" si="177"/>
        <v>84675672</v>
      </c>
      <c r="AA350" s="329">
        <v>0</v>
      </c>
      <c r="AB350" s="329">
        <v>84675672</v>
      </c>
      <c r="AC350" s="329">
        <v>0</v>
      </c>
      <c r="AD350" s="329">
        <v>0</v>
      </c>
      <c r="AE350" s="329">
        <v>34195672</v>
      </c>
      <c r="AF350" s="329">
        <v>50480000</v>
      </c>
      <c r="AG350" s="329">
        <v>34195672</v>
      </c>
      <c r="AH350" s="329">
        <v>0</v>
      </c>
      <c r="AI350" s="329">
        <v>34195672</v>
      </c>
      <c r="AJ350" s="335">
        <f t="shared" si="178"/>
        <v>0</v>
      </c>
    </row>
    <row r="351" spans="1:36" s="256" customFormat="1" ht="39" customHeight="1" x14ac:dyDescent="0.25">
      <c r="A351" s="11">
        <v>30102</v>
      </c>
      <c r="B351" s="5" t="s">
        <v>584</v>
      </c>
      <c r="C351" s="6">
        <f>+C352</f>
        <v>2711297847</v>
      </c>
      <c r="D351" s="6">
        <f t="shared" ref="D351:R351" si="192">+D352</f>
        <v>0</v>
      </c>
      <c r="E351" s="6">
        <f t="shared" si="192"/>
        <v>1557321506.6399999</v>
      </c>
      <c r="F351" s="6">
        <f t="shared" si="192"/>
        <v>2510638845.6399999</v>
      </c>
      <c r="G351" s="6">
        <f t="shared" si="176"/>
        <v>3664615186</v>
      </c>
      <c r="H351" s="6">
        <f t="shared" si="192"/>
        <v>75954889</v>
      </c>
      <c r="I351" s="6">
        <f t="shared" si="192"/>
        <v>3423522801</v>
      </c>
      <c r="J351" s="6">
        <f t="shared" si="174"/>
        <v>241092385</v>
      </c>
      <c r="K351" s="6">
        <f t="shared" si="192"/>
        <v>439198638.1500001</v>
      </c>
      <c r="L351" s="6">
        <f t="shared" si="192"/>
        <v>2228252001.1500001</v>
      </c>
      <c r="M351" s="6">
        <f t="shared" si="182"/>
        <v>1195270799.8499999</v>
      </c>
      <c r="N351" s="6">
        <f t="shared" si="192"/>
        <v>30923089</v>
      </c>
      <c r="O351" s="6">
        <f t="shared" si="192"/>
        <v>3658128042</v>
      </c>
      <c r="P351" s="6">
        <f t="shared" si="183"/>
        <v>234605241</v>
      </c>
      <c r="Q351" s="6">
        <f t="shared" si="184"/>
        <v>6487144</v>
      </c>
      <c r="R351" s="6">
        <f t="shared" si="175"/>
        <v>2228252001.1500001</v>
      </c>
      <c r="S351" s="274"/>
      <c r="T351" s="290">
        <v>30102</v>
      </c>
      <c r="U351" s="328" t="s">
        <v>584</v>
      </c>
      <c r="V351" s="329">
        <v>2711297847</v>
      </c>
      <c r="W351" s="329">
        <v>2510638845.6399999</v>
      </c>
      <c r="X351" s="329">
        <v>0</v>
      </c>
      <c r="Y351" s="329">
        <v>1557321506.6399999</v>
      </c>
      <c r="Z351" s="329">
        <f t="shared" si="177"/>
        <v>3664615185.9999995</v>
      </c>
      <c r="AA351" s="329">
        <v>30923089</v>
      </c>
      <c r="AB351" s="329">
        <v>3658133042</v>
      </c>
      <c r="AC351" s="329">
        <v>6482143.9999995232</v>
      </c>
      <c r="AD351" s="329">
        <v>75954889</v>
      </c>
      <c r="AE351" s="329">
        <v>3423522801</v>
      </c>
      <c r="AF351" s="329">
        <v>234610241</v>
      </c>
      <c r="AG351" s="329">
        <v>1789053363</v>
      </c>
      <c r="AH351" s="329">
        <v>439198638.1500001</v>
      </c>
      <c r="AI351" s="329">
        <v>2228252001.1500001</v>
      </c>
      <c r="AJ351" s="335">
        <f t="shared" si="178"/>
        <v>0</v>
      </c>
    </row>
    <row r="352" spans="1:36" s="4" customFormat="1" ht="26.25" customHeight="1" x14ac:dyDescent="0.25">
      <c r="A352" s="11">
        <v>3010201</v>
      </c>
      <c r="B352" s="5" t="s">
        <v>585</v>
      </c>
      <c r="C352" s="6">
        <f>+C353+C360</f>
        <v>2711297847</v>
      </c>
      <c r="D352" s="6">
        <f t="shared" ref="D352:R352" si="193">+D353+D360</f>
        <v>0</v>
      </c>
      <c r="E352" s="6">
        <f t="shared" si="193"/>
        <v>1557321506.6399999</v>
      </c>
      <c r="F352" s="6">
        <f t="shared" si="193"/>
        <v>2510638845.6399999</v>
      </c>
      <c r="G352" s="6">
        <f t="shared" si="176"/>
        <v>3664615186</v>
      </c>
      <c r="H352" s="6">
        <f t="shared" si="193"/>
        <v>75954889</v>
      </c>
      <c r="I352" s="6">
        <f t="shared" si="193"/>
        <v>3423522801</v>
      </c>
      <c r="J352" s="6">
        <f t="shared" si="174"/>
        <v>241092385</v>
      </c>
      <c r="K352" s="6">
        <f t="shared" si="193"/>
        <v>439198638.1500001</v>
      </c>
      <c r="L352" s="6">
        <f t="shared" si="193"/>
        <v>2228252001.1500001</v>
      </c>
      <c r="M352" s="6">
        <f t="shared" si="182"/>
        <v>1195270799.8499999</v>
      </c>
      <c r="N352" s="6">
        <f t="shared" si="193"/>
        <v>30923089</v>
      </c>
      <c r="O352" s="6">
        <f t="shared" si="193"/>
        <v>3658128042</v>
      </c>
      <c r="P352" s="6">
        <f t="shared" si="183"/>
        <v>234605241</v>
      </c>
      <c r="Q352" s="6">
        <f t="shared" si="184"/>
        <v>6487144</v>
      </c>
      <c r="R352" s="6">
        <f t="shared" si="175"/>
        <v>2228252001.1500001</v>
      </c>
      <c r="T352" s="290">
        <v>3010201</v>
      </c>
      <c r="U352" s="328" t="s">
        <v>585</v>
      </c>
      <c r="V352" s="329">
        <v>2711297847</v>
      </c>
      <c r="W352" s="329">
        <v>2510638845.6399999</v>
      </c>
      <c r="X352" s="329">
        <v>0</v>
      </c>
      <c r="Y352" s="329">
        <v>1557321506.6399999</v>
      </c>
      <c r="Z352" s="329">
        <f t="shared" si="177"/>
        <v>3664615185.9999995</v>
      </c>
      <c r="AA352" s="329">
        <v>30923089</v>
      </c>
      <c r="AB352" s="329">
        <v>3658133042</v>
      </c>
      <c r="AC352" s="329">
        <v>6482143.9999995232</v>
      </c>
      <c r="AD352" s="329">
        <v>75954889</v>
      </c>
      <c r="AE352" s="329">
        <v>3423522801</v>
      </c>
      <c r="AF352" s="329">
        <v>234610241</v>
      </c>
      <c r="AG352" s="329">
        <v>1789053363</v>
      </c>
      <c r="AH352" s="329">
        <v>439198638.1500001</v>
      </c>
      <c r="AI352" s="329">
        <v>2228252001.1500001</v>
      </c>
      <c r="AJ352" s="335">
        <f t="shared" si="178"/>
        <v>0</v>
      </c>
    </row>
    <row r="353" spans="1:36" s="4" customFormat="1" x14ac:dyDescent="0.25">
      <c r="A353" s="14">
        <v>301020101</v>
      </c>
      <c r="B353" s="9" t="s">
        <v>586</v>
      </c>
      <c r="C353" s="10">
        <f>+C354+C358</f>
        <v>2311297847</v>
      </c>
      <c r="D353" s="10">
        <f t="shared" ref="D353:R353" si="194">+D354+D358</f>
        <v>0</v>
      </c>
      <c r="E353" s="10">
        <f t="shared" si="194"/>
        <v>1025472149</v>
      </c>
      <c r="F353" s="10">
        <f t="shared" si="194"/>
        <v>1600000000</v>
      </c>
      <c r="G353" s="10">
        <f t="shared" si="176"/>
        <v>2885825698</v>
      </c>
      <c r="H353" s="10">
        <f t="shared" si="194"/>
        <v>30918089</v>
      </c>
      <c r="I353" s="10">
        <f t="shared" si="194"/>
        <v>2762488554</v>
      </c>
      <c r="J353" s="10">
        <f t="shared" si="174"/>
        <v>123337144</v>
      </c>
      <c r="K353" s="10">
        <f t="shared" si="194"/>
        <v>434198638.1500001</v>
      </c>
      <c r="L353" s="10">
        <f t="shared" si="194"/>
        <v>2110816216.1500001</v>
      </c>
      <c r="M353" s="10">
        <f t="shared" si="182"/>
        <v>651672337.8499999</v>
      </c>
      <c r="N353" s="10">
        <f t="shared" si="194"/>
        <v>30918089</v>
      </c>
      <c r="O353" s="10">
        <f t="shared" si="194"/>
        <v>2879338554</v>
      </c>
      <c r="P353" s="10">
        <f t="shared" si="183"/>
        <v>116850000</v>
      </c>
      <c r="Q353" s="10">
        <f t="shared" si="184"/>
        <v>6487144</v>
      </c>
      <c r="R353" s="10">
        <f t="shared" si="175"/>
        <v>2110816216.1500001</v>
      </c>
      <c r="T353" s="290">
        <v>301020101</v>
      </c>
      <c r="U353" s="328" t="s">
        <v>586</v>
      </c>
      <c r="V353" s="329">
        <v>2311297847</v>
      </c>
      <c r="W353" s="329">
        <v>1600000000</v>
      </c>
      <c r="X353" s="329">
        <v>0</v>
      </c>
      <c r="Y353" s="329">
        <v>1025472149</v>
      </c>
      <c r="Z353" s="329">
        <f t="shared" si="177"/>
        <v>2885825698</v>
      </c>
      <c r="AA353" s="329">
        <v>30918089</v>
      </c>
      <c r="AB353" s="329">
        <v>2879338554</v>
      </c>
      <c r="AC353" s="329">
        <v>6487144</v>
      </c>
      <c r="AD353" s="329">
        <v>30918089</v>
      </c>
      <c r="AE353" s="329">
        <v>2762488554</v>
      </c>
      <c r="AF353" s="329">
        <v>116850000</v>
      </c>
      <c r="AG353" s="329">
        <v>1676617578</v>
      </c>
      <c r="AH353" s="329">
        <v>434198638.1500001</v>
      </c>
      <c r="AI353" s="329">
        <v>2110816216.1500001</v>
      </c>
      <c r="AJ353" s="335">
        <f t="shared" si="178"/>
        <v>0</v>
      </c>
    </row>
    <row r="354" spans="1:36" s="256" customFormat="1" ht="39" customHeight="1" x14ac:dyDescent="0.25">
      <c r="A354" s="14">
        <v>30102010101</v>
      </c>
      <c r="B354" s="9" t="s">
        <v>587</v>
      </c>
      <c r="C354" s="10">
        <f>+C355+C356+C357</f>
        <v>2301297847</v>
      </c>
      <c r="D354" s="10">
        <f t="shared" ref="D354:R354" si="195">+D355+D356+D357</f>
        <v>0</v>
      </c>
      <c r="E354" s="10">
        <f t="shared" si="195"/>
        <v>1015472149</v>
      </c>
      <c r="F354" s="10">
        <f t="shared" si="195"/>
        <v>1600000000</v>
      </c>
      <c r="G354" s="10">
        <f t="shared" si="176"/>
        <v>2885825698</v>
      </c>
      <c r="H354" s="10">
        <f t="shared" si="195"/>
        <v>30918089</v>
      </c>
      <c r="I354" s="10">
        <f t="shared" si="195"/>
        <v>2762488554</v>
      </c>
      <c r="J354" s="10">
        <f t="shared" si="174"/>
        <v>123337144</v>
      </c>
      <c r="K354" s="10">
        <f t="shared" si="195"/>
        <v>434198638.1500001</v>
      </c>
      <c r="L354" s="10">
        <f t="shared" si="195"/>
        <v>2110816216.1500001</v>
      </c>
      <c r="M354" s="10">
        <f t="shared" si="182"/>
        <v>651672337.8499999</v>
      </c>
      <c r="N354" s="10">
        <f t="shared" si="195"/>
        <v>30918089</v>
      </c>
      <c r="O354" s="10">
        <f t="shared" si="195"/>
        <v>2879338554</v>
      </c>
      <c r="P354" s="10">
        <f t="shared" si="183"/>
        <v>116850000</v>
      </c>
      <c r="Q354" s="10">
        <f t="shared" si="184"/>
        <v>6487144</v>
      </c>
      <c r="R354" s="10">
        <f t="shared" si="175"/>
        <v>2110816216.1500001</v>
      </c>
      <c r="S354" s="274"/>
      <c r="T354" s="290">
        <v>30102010101</v>
      </c>
      <c r="U354" s="328" t="s">
        <v>587</v>
      </c>
      <c r="V354" s="329">
        <v>2301297847</v>
      </c>
      <c r="W354" s="329">
        <v>1600000000</v>
      </c>
      <c r="X354" s="329">
        <v>0</v>
      </c>
      <c r="Y354" s="329">
        <v>1015472149</v>
      </c>
      <c r="Z354" s="329">
        <f t="shared" si="177"/>
        <v>2885825698</v>
      </c>
      <c r="AA354" s="329">
        <v>30918089</v>
      </c>
      <c r="AB354" s="329">
        <v>2879338554</v>
      </c>
      <c r="AC354" s="329">
        <v>6487144</v>
      </c>
      <c r="AD354" s="329">
        <v>30918089</v>
      </c>
      <c r="AE354" s="329">
        <v>2762488554</v>
      </c>
      <c r="AF354" s="329">
        <v>116850000</v>
      </c>
      <c r="AG354" s="329">
        <v>1676617578</v>
      </c>
      <c r="AH354" s="329">
        <v>434198638.1500001</v>
      </c>
      <c r="AI354" s="329">
        <v>2110816216.1500001</v>
      </c>
      <c r="AJ354" s="335">
        <f t="shared" si="178"/>
        <v>0</v>
      </c>
    </row>
    <row r="355" spans="1:36" s="4" customFormat="1" x14ac:dyDescent="0.25">
      <c r="A355" s="43">
        <v>3010201010101</v>
      </c>
      <c r="B355" s="1" t="s">
        <v>588</v>
      </c>
      <c r="C355" s="169">
        <v>650000000</v>
      </c>
      <c r="D355" s="169">
        <v>0</v>
      </c>
      <c r="E355" s="169">
        <v>650000000</v>
      </c>
      <c r="F355" s="169">
        <v>0</v>
      </c>
      <c r="G355" s="169">
        <f t="shared" si="176"/>
        <v>0</v>
      </c>
      <c r="H355" s="169">
        <v>0</v>
      </c>
      <c r="I355" s="169">
        <v>0</v>
      </c>
      <c r="J355" s="169">
        <f t="shared" si="174"/>
        <v>0</v>
      </c>
      <c r="K355" s="169">
        <v>0</v>
      </c>
      <c r="L355" s="169">
        <v>0</v>
      </c>
      <c r="M355" s="169">
        <f t="shared" si="182"/>
        <v>0</v>
      </c>
      <c r="N355" s="169">
        <v>0</v>
      </c>
      <c r="O355" s="169">
        <v>0</v>
      </c>
      <c r="P355" s="169">
        <f t="shared" si="183"/>
        <v>0</v>
      </c>
      <c r="Q355" s="169">
        <f t="shared" si="184"/>
        <v>0</v>
      </c>
      <c r="R355" s="169">
        <f t="shared" si="175"/>
        <v>0</v>
      </c>
      <c r="T355" s="290">
        <v>3010201010101</v>
      </c>
      <c r="U355" s="328" t="s">
        <v>588</v>
      </c>
      <c r="V355" s="329">
        <v>650000000</v>
      </c>
      <c r="W355" s="329">
        <v>0</v>
      </c>
      <c r="X355" s="329">
        <v>0</v>
      </c>
      <c r="Y355" s="329">
        <v>650000000</v>
      </c>
      <c r="Z355" s="329">
        <f t="shared" si="177"/>
        <v>0</v>
      </c>
      <c r="AA355" s="329">
        <v>0</v>
      </c>
      <c r="AB355" s="329">
        <v>0</v>
      </c>
      <c r="AC355" s="329">
        <v>0</v>
      </c>
      <c r="AD355" s="329">
        <v>0</v>
      </c>
      <c r="AE355" s="329">
        <v>0</v>
      </c>
      <c r="AF355" s="329">
        <v>0</v>
      </c>
      <c r="AG355" s="329">
        <v>0</v>
      </c>
      <c r="AH355" s="329">
        <v>0</v>
      </c>
      <c r="AI355" s="329">
        <v>0</v>
      </c>
      <c r="AJ355" s="335">
        <f t="shared" si="178"/>
        <v>0</v>
      </c>
    </row>
    <row r="356" spans="1:36" s="4" customFormat="1" x14ac:dyDescent="0.25">
      <c r="A356" s="44">
        <v>3010201010102</v>
      </c>
      <c r="B356" s="1" t="s">
        <v>589</v>
      </c>
      <c r="C356" s="169">
        <v>312000000</v>
      </c>
      <c r="D356" s="169">
        <v>0</v>
      </c>
      <c r="E356" s="169">
        <v>0</v>
      </c>
      <c r="F356" s="169">
        <v>0</v>
      </c>
      <c r="G356" s="169">
        <f t="shared" si="176"/>
        <v>312000000</v>
      </c>
      <c r="H356" s="169">
        <v>0</v>
      </c>
      <c r="I356" s="169">
        <v>196000000</v>
      </c>
      <c r="J356" s="169">
        <f t="shared" si="174"/>
        <v>116000000</v>
      </c>
      <c r="K356" s="169">
        <v>0</v>
      </c>
      <c r="L356" s="169">
        <v>196000000</v>
      </c>
      <c r="M356" s="169">
        <f t="shared" si="182"/>
        <v>0</v>
      </c>
      <c r="N356" s="169">
        <v>0</v>
      </c>
      <c r="O356" s="169">
        <v>312000000</v>
      </c>
      <c r="P356" s="169">
        <f t="shared" si="183"/>
        <v>116000000</v>
      </c>
      <c r="Q356" s="169">
        <f t="shared" si="184"/>
        <v>0</v>
      </c>
      <c r="R356" s="169">
        <f t="shared" si="175"/>
        <v>196000000</v>
      </c>
      <c r="T356" s="290">
        <v>3010201010102</v>
      </c>
      <c r="U356" s="328" t="s">
        <v>589</v>
      </c>
      <c r="V356" s="329">
        <v>312000000</v>
      </c>
      <c r="W356" s="329">
        <v>0</v>
      </c>
      <c r="X356" s="329">
        <v>0</v>
      </c>
      <c r="Y356" s="329">
        <v>0</v>
      </c>
      <c r="Z356" s="329">
        <f t="shared" si="177"/>
        <v>312000000</v>
      </c>
      <c r="AA356" s="329">
        <v>0</v>
      </c>
      <c r="AB356" s="329">
        <v>312000000</v>
      </c>
      <c r="AC356" s="329">
        <v>0</v>
      </c>
      <c r="AD356" s="329">
        <v>0</v>
      </c>
      <c r="AE356" s="329">
        <v>196000000</v>
      </c>
      <c r="AF356" s="329">
        <v>116000000</v>
      </c>
      <c r="AG356" s="329">
        <v>196000000</v>
      </c>
      <c r="AH356" s="329">
        <v>0</v>
      </c>
      <c r="AI356" s="329">
        <v>196000000</v>
      </c>
      <c r="AJ356" s="335">
        <f t="shared" si="178"/>
        <v>0</v>
      </c>
    </row>
    <row r="357" spans="1:36" x14ac:dyDescent="0.25">
      <c r="A357" s="45">
        <v>3010201010103</v>
      </c>
      <c r="B357" s="1" t="s">
        <v>590</v>
      </c>
      <c r="C357" s="169">
        <v>1339297847</v>
      </c>
      <c r="D357" s="169">
        <v>0</v>
      </c>
      <c r="E357" s="169">
        <v>365472149</v>
      </c>
      <c r="F357" s="232">
        <v>1600000000</v>
      </c>
      <c r="G357" s="169">
        <f t="shared" si="176"/>
        <v>2573825698</v>
      </c>
      <c r="H357" s="169">
        <v>30918089</v>
      </c>
      <c r="I357" s="169">
        <v>2566488554</v>
      </c>
      <c r="J357" s="169">
        <f t="shared" si="174"/>
        <v>7337144</v>
      </c>
      <c r="K357" s="169">
        <v>434198638.1500001</v>
      </c>
      <c r="L357" s="169">
        <v>1914816216.1500001</v>
      </c>
      <c r="M357" s="169">
        <f t="shared" si="182"/>
        <v>651672337.8499999</v>
      </c>
      <c r="N357" s="169">
        <v>30918089</v>
      </c>
      <c r="O357" s="169">
        <v>2567338554</v>
      </c>
      <c r="P357" s="169">
        <f t="shared" si="183"/>
        <v>850000</v>
      </c>
      <c r="Q357" s="169">
        <f t="shared" si="184"/>
        <v>6487144</v>
      </c>
      <c r="R357" s="169">
        <f t="shared" si="175"/>
        <v>1914816216.1500001</v>
      </c>
      <c r="T357" s="290">
        <v>3010201010103</v>
      </c>
      <c r="U357" s="328" t="s">
        <v>590</v>
      </c>
      <c r="V357" s="329">
        <v>1339297847</v>
      </c>
      <c r="W357" s="330">
        <v>1600000000</v>
      </c>
      <c r="X357" s="329">
        <v>0</v>
      </c>
      <c r="Y357" s="329">
        <v>365472149</v>
      </c>
      <c r="Z357" s="329">
        <f t="shared" si="177"/>
        <v>2573825698</v>
      </c>
      <c r="AA357" s="329">
        <v>30918089</v>
      </c>
      <c r="AB357" s="329">
        <v>2567338554</v>
      </c>
      <c r="AC357" s="329">
        <v>6487144</v>
      </c>
      <c r="AD357" s="329">
        <v>30918089</v>
      </c>
      <c r="AE357" s="329">
        <v>2566488554</v>
      </c>
      <c r="AF357" s="329">
        <v>850000</v>
      </c>
      <c r="AG357" s="329">
        <v>1480617578</v>
      </c>
      <c r="AH357" s="329">
        <v>434198638.1500001</v>
      </c>
      <c r="AI357" s="329">
        <v>1914816216.1500001</v>
      </c>
      <c r="AJ357" s="335">
        <f t="shared" si="178"/>
        <v>0</v>
      </c>
    </row>
    <row r="358" spans="1:36" s="4" customFormat="1" x14ac:dyDescent="0.25">
      <c r="A358" s="14">
        <v>30102010102</v>
      </c>
      <c r="B358" s="9" t="s">
        <v>591</v>
      </c>
      <c r="C358" s="10">
        <f>+C359</f>
        <v>10000000</v>
      </c>
      <c r="D358" s="10">
        <f t="shared" ref="D358:R358" si="196">+D359</f>
        <v>0</v>
      </c>
      <c r="E358" s="10">
        <f t="shared" si="196"/>
        <v>10000000</v>
      </c>
      <c r="F358" s="10">
        <f t="shared" si="196"/>
        <v>0</v>
      </c>
      <c r="G358" s="10">
        <f t="shared" si="176"/>
        <v>0</v>
      </c>
      <c r="H358" s="10">
        <f t="shared" si="196"/>
        <v>0</v>
      </c>
      <c r="I358" s="10">
        <f t="shared" si="196"/>
        <v>0</v>
      </c>
      <c r="J358" s="10">
        <f t="shared" si="174"/>
        <v>0</v>
      </c>
      <c r="K358" s="10">
        <f t="shared" si="196"/>
        <v>0</v>
      </c>
      <c r="L358" s="10">
        <f t="shared" si="196"/>
        <v>0</v>
      </c>
      <c r="M358" s="10">
        <f t="shared" si="182"/>
        <v>0</v>
      </c>
      <c r="N358" s="10">
        <f t="shared" si="196"/>
        <v>0</v>
      </c>
      <c r="O358" s="10">
        <f t="shared" si="196"/>
        <v>0</v>
      </c>
      <c r="P358" s="10">
        <f t="shared" si="183"/>
        <v>0</v>
      </c>
      <c r="Q358" s="10">
        <f t="shared" si="184"/>
        <v>0</v>
      </c>
      <c r="R358" s="10">
        <f t="shared" si="175"/>
        <v>0</v>
      </c>
      <c r="T358" s="290">
        <v>30102010102</v>
      </c>
      <c r="U358" s="328" t="s">
        <v>591</v>
      </c>
      <c r="V358" s="329">
        <v>10000000</v>
      </c>
      <c r="W358" s="329">
        <v>0</v>
      </c>
      <c r="X358" s="329">
        <v>0</v>
      </c>
      <c r="Y358" s="329">
        <v>10000000</v>
      </c>
      <c r="Z358" s="329">
        <f t="shared" si="177"/>
        <v>0</v>
      </c>
      <c r="AA358" s="329">
        <v>0</v>
      </c>
      <c r="AB358" s="329">
        <v>0</v>
      </c>
      <c r="AC358" s="329">
        <v>0</v>
      </c>
      <c r="AD358" s="329">
        <v>0</v>
      </c>
      <c r="AE358" s="329">
        <v>0</v>
      </c>
      <c r="AF358" s="329">
        <v>0</v>
      </c>
      <c r="AG358" s="329">
        <v>0</v>
      </c>
      <c r="AH358" s="329">
        <v>0</v>
      </c>
      <c r="AI358" s="329">
        <v>0</v>
      </c>
      <c r="AJ358" s="335">
        <f t="shared" si="178"/>
        <v>0</v>
      </c>
    </row>
    <row r="359" spans="1:36" s="4" customFormat="1" x14ac:dyDescent="0.25">
      <c r="A359" s="43">
        <v>3010201010201</v>
      </c>
      <c r="B359" s="1" t="s">
        <v>592</v>
      </c>
      <c r="C359" s="169">
        <v>10000000</v>
      </c>
      <c r="D359" s="169">
        <v>0</v>
      </c>
      <c r="E359" s="169">
        <v>10000000</v>
      </c>
      <c r="F359" s="169">
        <v>0</v>
      </c>
      <c r="G359" s="169">
        <f t="shared" si="176"/>
        <v>0</v>
      </c>
      <c r="H359" s="169">
        <v>0</v>
      </c>
      <c r="I359" s="169">
        <v>0</v>
      </c>
      <c r="J359" s="169">
        <f t="shared" si="174"/>
        <v>0</v>
      </c>
      <c r="K359" s="169">
        <v>0</v>
      </c>
      <c r="L359" s="169">
        <v>0</v>
      </c>
      <c r="M359" s="169">
        <f t="shared" si="182"/>
        <v>0</v>
      </c>
      <c r="N359" s="169">
        <v>0</v>
      </c>
      <c r="O359" s="169">
        <v>0</v>
      </c>
      <c r="P359" s="169">
        <f t="shared" si="183"/>
        <v>0</v>
      </c>
      <c r="Q359" s="169">
        <f t="shared" si="184"/>
        <v>0</v>
      </c>
      <c r="R359" s="169">
        <f t="shared" si="175"/>
        <v>0</v>
      </c>
      <c r="T359" s="290">
        <v>3010201010201</v>
      </c>
      <c r="U359" s="328" t="s">
        <v>592</v>
      </c>
      <c r="V359" s="329">
        <v>10000000</v>
      </c>
      <c r="W359" s="329">
        <v>0</v>
      </c>
      <c r="X359" s="329">
        <v>0</v>
      </c>
      <c r="Y359" s="329">
        <v>10000000</v>
      </c>
      <c r="Z359" s="329">
        <f t="shared" si="177"/>
        <v>0</v>
      </c>
      <c r="AA359" s="329">
        <v>0</v>
      </c>
      <c r="AB359" s="329">
        <v>0</v>
      </c>
      <c r="AC359" s="329">
        <v>0</v>
      </c>
      <c r="AD359" s="329">
        <v>0</v>
      </c>
      <c r="AE359" s="329">
        <v>0</v>
      </c>
      <c r="AF359" s="329">
        <v>0</v>
      </c>
      <c r="AG359" s="329">
        <v>0</v>
      </c>
      <c r="AH359" s="329">
        <v>0</v>
      </c>
      <c r="AI359" s="329">
        <v>0</v>
      </c>
      <c r="AJ359" s="335">
        <f t="shared" si="178"/>
        <v>0</v>
      </c>
    </row>
    <row r="360" spans="1:36" s="4" customFormat="1" x14ac:dyDescent="0.25">
      <c r="A360" s="14">
        <v>301020103</v>
      </c>
      <c r="B360" s="9" t="s">
        <v>593</v>
      </c>
      <c r="C360" s="10">
        <f>+C361+C363</f>
        <v>400000000</v>
      </c>
      <c r="D360" s="10">
        <f t="shared" ref="D360:R360" si="197">+D361+D363</f>
        <v>0</v>
      </c>
      <c r="E360" s="10">
        <f t="shared" si="197"/>
        <v>531849357.63999999</v>
      </c>
      <c r="F360" s="10">
        <f t="shared" si="197"/>
        <v>910638845.63999999</v>
      </c>
      <c r="G360" s="10">
        <f t="shared" si="176"/>
        <v>778789488</v>
      </c>
      <c r="H360" s="10">
        <f t="shared" si="197"/>
        <v>45036800</v>
      </c>
      <c r="I360" s="10">
        <f t="shared" si="197"/>
        <v>661034247</v>
      </c>
      <c r="J360" s="10">
        <f t="shared" si="174"/>
        <v>117755241</v>
      </c>
      <c r="K360" s="10">
        <f t="shared" si="197"/>
        <v>5000000</v>
      </c>
      <c r="L360" s="10">
        <f t="shared" si="197"/>
        <v>117435785</v>
      </c>
      <c r="M360" s="10">
        <f t="shared" si="182"/>
        <v>543598462</v>
      </c>
      <c r="N360" s="10">
        <f t="shared" si="197"/>
        <v>5000</v>
      </c>
      <c r="O360" s="10">
        <f t="shared" si="197"/>
        <v>778789488</v>
      </c>
      <c r="P360" s="10">
        <f t="shared" si="183"/>
        <v>117755241</v>
      </c>
      <c r="Q360" s="10">
        <f t="shared" si="184"/>
        <v>0</v>
      </c>
      <c r="R360" s="10">
        <f t="shared" si="175"/>
        <v>117435785</v>
      </c>
      <c r="T360" s="290">
        <v>301020103</v>
      </c>
      <c r="U360" s="328" t="s">
        <v>593</v>
      </c>
      <c r="V360" s="329">
        <v>400000000</v>
      </c>
      <c r="W360" s="329">
        <v>910638845.63999999</v>
      </c>
      <c r="X360" s="329">
        <v>0</v>
      </c>
      <c r="Y360" s="329">
        <v>531849357.63999999</v>
      </c>
      <c r="Z360" s="329">
        <f t="shared" si="177"/>
        <v>778789487.99999988</v>
      </c>
      <c r="AA360" s="329">
        <v>5000</v>
      </c>
      <c r="AB360" s="329">
        <v>778794488</v>
      </c>
      <c r="AC360" s="329">
        <v>-5000.0000001192093</v>
      </c>
      <c r="AD360" s="329">
        <v>45036800</v>
      </c>
      <c r="AE360" s="329">
        <v>661034247</v>
      </c>
      <c r="AF360" s="329">
        <v>117760241</v>
      </c>
      <c r="AG360" s="329">
        <v>112435785</v>
      </c>
      <c r="AH360" s="329">
        <v>5000000</v>
      </c>
      <c r="AI360" s="329">
        <v>117435785</v>
      </c>
      <c r="AJ360" s="335">
        <f t="shared" si="178"/>
        <v>0</v>
      </c>
    </row>
    <row r="361" spans="1:36" x14ac:dyDescent="0.25">
      <c r="A361" s="43">
        <v>30102010301</v>
      </c>
      <c r="B361" s="1" t="s">
        <v>594</v>
      </c>
      <c r="C361" s="169">
        <v>250000000</v>
      </c>
      <c r="D361" s="169">
        <v>0</v>
      </c>
      <c r="E361" s="169">
        <v>250000000</v>
      </c>
      <c r="F361" s="169">
        <v>0</v>
      </c>
      <c r="G361" s="169">
        <f t="shared" si="176"/>
        <v>0</v>
      </c>
      <c r="H361" s="169">
        <v>0</v>
      </c>
      <c r="I361" s="169">
        <v>0</v>
      </c>
      <c r="J361" s="169">
        <f t="shared" si="174"/>
        <v>0</v>
      </c>
      <c r="K361" s="169">
        <v>0</v>
      </c>
      <c r="L361" s="169">
        <v>0</v>
      </c>
      <c r="M361" s="169">
        <f t="shared" si="182"/>
        <v>0</v>
      </c>
      <c r="N361" s="169">
        <v>0</v>
      </c>
      <c r="O361" s="169">
        <v>0</v>
      </c>
      <c r="P361" s="169">
        <f t="shared" si="183"/>
        <v>0</v>
      </c>
      <c r="Q361" s="169">
        <f t="shared" si="184"/>
        <v>0</v>
      </c>
      <c r="R361" s="169">
        <f t="shared" si="175"/>
        <v>0</v>
      </c>
      <c r="T361" s="290">
        <v>30102010301</v>
      </c>
      <c r="U361" s="328" t="s">
        <v>594</v>
      </c>
      <c r="V361" s="329">
        <v>250000000</v>
      </c>
      <c r="W361" s="329">
        <v>0</v>
      </c>
      <c r="X361" s="329">
        <v>0</v>
      </c>
      <c r="Y361" s="329">
        <v>250000000</v>
      </c>
      <c r="Z361" s="329">
        <f t="shared" si="177"/>
        <v>0</v>
      </c>
      <c r="AA361" s="329">
        <v>0</v>
      </c>
      <c r="AB361" s="329">
        <v>0</v>
      </c>
      <c r="AC361" s="329">
        <v>0</v>
      </c>
      <c r="AD361" s="329">
        <v>0</v>
      </c>
      <c r="AE361" s="329">
        <v>0</v>
      </c>
      <c r="AF361" s="329">
        <v>0</v>
      </c>
      <c r="AG361" s="329">
        <v>0</v>
      </c>
      <c r="AH361" s="329">
        <v>0</v>
      </c>
      <c r="AI361" s="329">
        <v>0</v>
      </c>
      <c r="AJ361" s="335">
        <f t="shared" si="178"/>
        <v>0</v>
      </c>
    </row>
    <row r="362" spans="1:36" ht="26.25" customHeight="1" x14ac:dyDescent="0.25">
      <c r="A362" s="44">
        <v>30102010302</v>
      </c>
      <c r="B362" s="257" t="s">
        <v>1666</v>
      </c>
      <c r="C362" s="232"/>
      <c r="D362" s="232">
        <v>0</v>
      </c>
      <c r="E362" s="232">
        <v>0</v>
      </c>
      <c r="F362" s="232">
        <v>0</v>
      </c>
      <c r="G362" s="232">
        <f t="shared" si="176"/>
        <v>0</v>
      </c>
      <c r="H362" s="232">
        <v>0</v>
      </c>
      <c r="I362" s="232">
        <v>0</v>
      </c>
      <c r="J362" s="232">
        <f t="shared" si="174"/>
        <v>0</v>
      </c>
      <c r="K362" s="232">
        <v>0</v>
      </c>
      <c r="L362" s="232">
        <v>0</v>
      </c>
      <c r="M362" s="232">
        <f t="shared" si="182"/>
        <v>0</v>
      </c>
      <c r="N362" s="232">
        <v>0</v>
      </c>
      <c r="O362" s="232">
        <v>0</v>
      </c>
      <c r="P362" s="232">
        <f t="shared" si="183"/>
        <v>0</v>
      </c>
      <c r="Q362" s="232">
        <f t="shared" si="184"/>
        <v>0</v>
      </c>
      <c r="R362" s="232">
        <f t="shared" si="175"/>
        <v>0</v>
      </c>
      <c r="T362" s="290">
        <v>30102010302</v>
      </c>
      <c r="U362" s="328" t="s">
        <v>1666</v>
      </c>
      <c r="V362" s="329">
        <v>0</v>
      </c>
      <c r="W362" s="329">
        <v>0</v>
      </c>
      <c r="X362" s="329">
        <v>0</v>
      </c>
      <c r="Y362" s="329">
        <v>0</v>
      </c>
      <c r="Z362" s="329">
        <f t="shared" si="177"/>
        <v>0</v>
      </c>
      <c r="AA362" s="329">
        <v>0</v>
      </c>
      <c r="AB362" s="329">
        <v>0</v>
      </c>
      <c r="AC362" s="329">
        <v>0</v>
      </c>
      <c r="AD362" s="329">
        <v>0</v>
      </c>
      <c r="AE362" s="329">
        <v>0</v>
      </c>
      <c r="AF362" s="329">
        <v>0</v>
      </c>
      <c r="AG362" s="329">
        <v>0</v>
      </c>
      <c r="AH362" s="329">
        <v>0</v>
      </c>
      <c r="AI362" s="329">
        <v>0</v>
      </c>
      <c r="AJ362" s="335">
        <f t="shared" si="178"/>
        <v>0</v>
      </c>
    </row>
    <row r="363" spans="1:36" s="4" customFormat="1" x14ac:dyDescent="0.25">
      <c r="A363" s="45">
        <v>30102010303</v>
      </c>
      <c r="B363" s="1" t="s">
        <v>595</v>
      </c>
      <c r="C363" s="169">
        <v>150000000</v>
      </c>
      <c r="D363" s="169">
        <v>0</v>
      </c>
      <c r="E363" s="169">
        <v>281849357.63999999</v>
      </c>
      <c r="F363" s="232">
        <v>910638845.63999999</v>
      </c>
      <c r="G363" s="169">
        <f t="shared" si="176"/>
        <v>778789488</v>
      </c>
      <c r="H363" s="169">
        <v>45036800</v>
      </c>
      <c r="I363" s="169">
        <v>661034247</v>
      </c>
      <c r="J363" s="169">
        <f t="shared" si="174"/>
        <v>117755241</v>
      </c>
      <c r="K363" s="169">
        <v>5000000</v>
      </c>
      <c r="L363" s="169">
        <v>117435785</v>
      </c>
      <c r="M363" s="169">
        <f t="shared" si="182"/>
        <v>543598462</v>
      </c>
      <c r="N363" s="169">
        <v>5000</v>
      </c>
      <c r="O363" s="169">
        <v>778789488</v>
      </c>
      <c r="P363" s="169">
        <f t="shared" si="183"/>
        <v>117755241</v>
      </c>
      <c r="Q363" s="258">
        <f t="shared" si="184"/>
        <v>0</v>
      </c>
      <c r="R363" s="169">
        <f t="shared" si="175"/>
        <v>117435785</v>
      </c>
      <c r="T363" s="290">
        <v>30102010303</v>
      </c>
      <c r="U363" s="328" t="s">
        <v>595</v>
      </c>
      <c r="V363" s="329">
        <v>150000000</v>
      </c>
      <c r="W363" s="330">
        <v>910638845.63999999</v>
      </c>
      <c r="X363" s="329">
        <v>0</v>
      </c>
      <c r="Y363" s="329">
        <v>281849357.63999999</v>
      </c>
      <c r="Z363" s="329">
        <f t="shared" si="177"/>
        <v>778789488</v>
      </c>
      <c r="AA363" s="329">
        <v>5000</v>
      </c>
      <c r="AB363" s="329">
        <v>778794488</v>
      </c>
      <c r="AC363" s="329">
        <v>-5000</v>
      </c>
      <c r="AD363" s="329">
        <v>45036800</v>
      </c>
      <c r="AE363" s="329">
        <v>661034247</v>
      </c>
      <c r="AF363" s="329">
        <v>117760241</v>
      </c>
      <c r="AG363" s="329">
        <v>112435785</v>
      </c>
      <c r="AH363" s="329">
        <v>5000000</v>
      </c>
      <c r="AI363" s="329">
        <v>117435785</v>
      </c>
      <c r="AJ363" s="335">
        <f t="shared" si="178"/>
        <v>0</v>
      </c>
    </row>
    <row r="364" spans="1:36" s="4" customFormat="1" x14ac:dyDescent="0.25">
      <c r="A364" s="11">
        <v>30103</v>
      </c>
      <c r="B364" s="5" t="s">
        <v>596</v>
      </c>
      <c r="C364" s="6">
        <f>+C365+C370</f>
        <v>2400000000</v>
      </c>
      <c r="D364" s="6">
        <f t="shared" ref="D364:R364" si="198">+D365+D370</f>
        <v>0</v>
      </c>
      <c r="E364" s="6">
        <f t="shared" si="198"/>
        <v>1513155000</v>
      </c>
      <c r="F364" s="6">
        <f t="shared" si="198"/>
        <v>0</v>
      </c>
      <c r="G364" s="6">
        <f t="shared" si="176"/>
        <v>886845000</v>
      </c>
      <c r="H364" s="6">
        <f t="shared" si="198"/>
        <v>18400000</v>
      </c>
      <c r="I364" s="6">
        <f t="shared" si="198"/>
        <v>413535077</v>
      </c>
      <c r="J364" s="6">
        <f t="shared" si="174"/>
        <v>473309923</v>
      </c>
      <c r="K364" s="6">
        <f t="shared" si="198"/>
        <v>64945000</v>
      </c>
      <c r="L364" s="6">
        <f t="shared" si="198"/>
        <v>195285027</v>
      </c>
      <c r="M364" s="6">
        <f t="shared" si="182"/>
        <v>218250050</v>
      </c>
      <c r="N364" s="6">
        <f t="shared" si="198"/>
        <v>0</v>
      </c>
      <c r="O364" s="6">
        <f t="shared" si="198"/>
        <v>886845000</v>
      </c>
      <c r="P364" s="6">
        <f t="shared" si="183"/>
        <v>473309923</v>
      </c>
      <c r="Q364" s="6">
        <f t="shared" si="184"/>
        <v>0</v>
      </c>
      <c r="R364" s="6">
        <f t="shared" si="175"/>
        <v>195285027</v>
      </c>
      <c r="T364" s="290">
        <v>30103</v>
      </c>
      <c r="U364" s="328" t="s">
        <v>596</v>
      </c>
      <c r="V364" s="329">
        <v>2400000000</v>
      </c>
      <c r="W364" s="329">
        <v>0</v>
      </c>
      <c r="X364" s="329">
        <v>0</v>
      </c>
      <c r="Y364" s="329">
        <v>1513155000</v>
      </c>
      <c r="Z364" s="329">
        <f t="shared" si="177"/>
        <v>886845000</v>
      </c>
      <c r="AA364" s="329">
        <v>0</v>
      </c>
      <c r="AB364" s="329">
        <v>886845000</v>
      </c>
      <c r="AC364" s="329">
        <v>0</v>
      </c>
      <c r="AD364" s="329">
        <v>18400000</v>
      </c>
      <c r="AE364" s="329">
        <v>413535077</v>
      </c>
      <c r="AF364" s="329">
        <v>473309923</v>
      </c>
      <c r="AG364" s="329">
        <v>130340027</v>
      </c>
      <c r="AH364" s="329">
        <v>64945000</v>
      </c>
      <c r="AI364" s="329">
        <v>195285027</v>
      </c>
      <c r="AJ364" s="335">
        <f t="shared" si="178"/>
        <v>0</v>
      </c>
    </row>
    <row r="365" spans="1:36" s="4" customFormat="1" x14ac:dyDescent="0.25">
      <c r="A365" s="11">
        <v>3010301</v>
      </c>
      <c r="B365" s="5" t="s">
        <v>597</v>
      </c>
      <c r="C365" s="6">
        <f>+C366</f>
        <v>1200000000</v>
      </c>
      <c r="D365" s="6">
        <f t="shared" ref="D365:R365" si="199">+D366</f>
        <v>0</v>
      </c>
      <c r="E365" s="6">
        <f t="shared" si="199"/>
        <v>350000000</v>
      </c>
      <c r="F365" s="6">
        <f t="shared" si="199"/>
        <v>0</v>
      </c>
      <c r="G365" s="6">
        <f t="shared" si="176"/>
        <v>850000000</v>
      </c>
      <c r="H365" s="6">
        <f t="shared" si="199"/>
        <v>18400000</v>
      </c>
      <c r="I365" s="6">
        <f t="shared" si="199"/>
        <v>376780247</v>
      </c>
      <c r="J365" s="6">
        <f t="shared" si="174"/>
        <v>473219753</v>
      </c>
      <c r="K365" s="6">
        <f t="shared" si="199"/>
        <v>35300000</v>
      </c>
      <c r="L365" s="6">
        <f t="shared" si="199"/>
        <v>158530197</v>
      </c>
      <c r="M365" s="6">
        <f t="shared" si="182"/>
        <v>218250050</v>
      </c>
      <c r="N365" s="6">
        <f t="shared" si="199"/>
        <v>0</v>
      </c>
      <c r="O365" s="6">
        <f t="shared" si="199"/>
        <v>850000000</v>
      </c>
      <c r="P365" s="6">
        <f t="shared" si="183"/>
        <v>473219753</v>
      </c>
      <c r="Q365" s="6">
        <f t="shared" si="184"/>
        <v>0</v>
      </c>
      <c r="R365" s="6">
        <f t="shared" si="175"/>
        <v>158530197</v>
      </c>
      <c r="T365" s="290">
        <v>3010301</v>
      </c>
      <c r="U365" s="328" t="s">
        <v>597</v>
      </c>
      <c r="V365" s="329">
        <v>1200000000</v>
      </c>
      <c r="W365" s="329">
        <v>0</v>
      </c>
      <c r="X365" s="329">
        <v>0</v>
      </c>
      <c r="Y365" s="329">
        <v>350000000</v>
      </c>
      <c r="Z365" s="329">
        <f t="shared" si="177"/>
        <v>850000000</v>
      </c>
      <c r="AA365" s="329">
        <v>0</v>
      </c>
      <c r="AB365" s="329">
        <v>850000000</v>
      </c>
      <c r="AC365" s="329">
        <v>0</v>
      </c>
      <c r="AD365" s="329">
        <v>18400000</v>
      </c>
      <c r="AE365" s="329">
        <v>376780247</v>
      </c>
      <c r="AF365" s="329">
        <v>473219753</v>
      </c>
      <c r="AG365" s="329">
        <v>123230197</v>
      </c>
      <c r="AH365" s="329">
        <v>35300000</v>
      </c>
      <c r="AI365" s="329">
        <v>158530197</v>
      </c>
      <c r="AJ365" s="335">
        <f t="shared" si="178"/>
        <v>0</v>
      </c>
    </row>
    <row r="366" spans="1:36" x14ac:dyDescent="0.25">
      <c r="A366" s="14">
        <v>301030101</v>
      </c>
      <c r="B366" s="9" t="s">
        <v>598</v>
      </c>
      <c r="C366" s="10">
        <f>+C367+C368+C369</f>
        <v>1200000000</v>
      </c>
      <c r="D366" s="10">
        <f t="shared" ref="D366:R366" si="200">+D367+D368+D369</f>
        <v>0</v>
      </c>
      <c r="E366" s="10">
        <f t="shared" si="200"/>
        <v>350000000</v>
      </c>
      <c r="F366" s="10">
        <f t="shared" si="200"/>
        <v>0</v>
      </c>
      <c r="G366" s="10">
        <f t="shared" si="176"/>
        <v>850000000</v>
      </c>
      <c r="H366" s="10">
        <f t="shared" si="200"/>
        <v>18400000</v>
      </c>
      <c r="I366" s="10">
        <f t="shared" si="200"/>
        <v>376780247</v>
      </c>
      <c r="J366" s="10">
        <f t="shared" si="174"/>
        <v>473219753</v>
      </c>
      <c r="K366" s="10">
        <f t="shared" si="200"/>
        <v>35300000</v>
      </c>
      <c r="L366" s="10">
        <f t="shared" si="200"/>
        <v>158530197</v>
      </c>
      <c r="M366" s="10">
        <f t="shared" si="182"/>
        <v>218250050</v>
      </c>
      <c r="N366" s="10">
        <f t="shared" si="200"/>
        <v>0</v>
      </c>
      <c r="O366" s="10">
        <f t="shared" si="200"/>
        <v>850000000</v>
      </c>
      <c r="P366" s="10">
        <f t="shared" si="183"/>
        <v>473219753</v>
      </c>
      <c r="Q366" s="10">
        <f t="shared" si="184"/>
        <v>0</v>
      </c>
      <c r="R366" s="10">
        <f t="shared" si="175"/>
        <v>158530197</v>
      </c>
      <c r="T366" s="290">
        <v>301030101</v>
      </c>
      <c r="U366" s="328" t="s">
        <v>598</v>
      </c>
      <c r="V366" s="329">
        <v>1200000000</v>
      </c>
      <c r="W366" s="329">
        <v>0</v>
      </c>
      <c r="X366" s="329">
        <v>0</v>
      </c>
      <c r="Y366" s="329">
        <v>350000000</v>
      </c>
      <c r="Z366" s="329">
        <f t="shared" si="177"/>
        <v>850000000</v>
      </c>
      <c r="AA366" s="329">
        <v>0</v>
      </c>
      <c r="AB366" s="329">
        <v>850000000</v>
      </c>
      <c r="AC366" s="329">
        <v>0</v>
      </c>
      <c r="AD366" s="329">
        <v>18400000</v>
      </c>
      <c r="AE366" s="329">
        <v>376780247</v>
      </c>
      <c r="AF366" s="329">
        <v>473219753</v>
      </c>
      <c r="AG366" s="329">
        <v>123230197</v>
      </c>
      <c r="AH366" s="329">
        <v>35300000</v>
      </c>
      <c r="AI366" s="329">
        <v>158530197</v>
      </c>
      <c r="AJ366" s="335">
        <f t="shared" si="178"/>
        <v>0</v>
      </c>
    </row>
    <row r="367" spans="1:36" x14ac:dyDescent="0.25">
      <c r="A367" s="43">
        <v>30103010101</v>
      </c>
      <c r="B367" s="1" t="s">
        <v>599</v>
      </c>
      <c r="C367" s="169">
        <v>350000000</v>
      </c>
      <c r="D367" s="169">
        <v>0</v>
      </c>
      <c r="E367" s="169">
        <v>350000000</v>
      </c>
      <c r="F367" s="169">
        <v>0</v>
      </c>
      <c r="G367" s="169">
        <f t="shared" si="176"/>
        <v>0</v>
      </c>
      <c r="H367" s="169">
        <v>0</v>
      </c>
      <c r="I367" s="169">
        <v>0</v>
      </c>
      <c r="J367" s="169">
        <f t="shared" si="174"/>
        <v>0</v>
      </c>
      <c r="K367" s="169">
        <v>0</v>
      </c>
      <c r="L367" s="169">
        <v>0</v>
      </c>
      <c r="M367" s="169">
        <f t="shared" si="182"/>
        <v>0</v>
      </c>
      <c r="N367" s="169">
        <v>0</v>
      </c>
      <c r="O367" s="169">
        <v>0</v>
      </c>
      <c r="P367" s="169">
        <f t="shared" si="183"/>
        <v>0</v>
      </c>
      <c r="Q367" s="169">
        <f t="shared" si="184"/>
        <v>0</v>
      </c>
      <c r="R367" s="169">
        <f t="shared" si="175"/>
        <v>0</v>
      </c>
      <c r="T367" s="290">
        <v>30103010101</v>
      </c>
      <c r="U367" s="328" t="s">
        <v>599</v>
      </c>
      <c r="V367" s="329">
        <v>350000000</v>
      </c>
      <c r="W367" s="329">
        <v>0</v>
      </c>
      <c r="X367" s="329">
        <v>0</v>
      </c>
      <c r="Y367" s="329">
        <v>350000000</v>
      </c>
      <c r="Z367" s="329">
        <f t="shared" si="177"/>
        <v>0</v>
      </c>
      <c r="AA367" s="329">
        <v>0</v>
      </c>
      <c r="AB367" s="329">
        <v>0</v>
      </c>
      <c r="AC367" s="329">
        <v>0</v>
      </c>
      <c r="AD367" s="329">
        <v>0</v>
      </c>
      <c r="AE367" s="329">
        <v>0</v>
      </c>
      <c r="AF367" s="329">
        <v>0</v>
      </c>
      <c r="AG367" s="329">
        <v>0</v>
      </c>
      <c r="AH367" s="329">
        <v>0</v>
      </c>
      <c r="AI367" s="329">
        <v>0</v>
      </c>
      <c r="AJ367" s="335">
        <f t="shared" si="178"/>
        <v>0</v>
      </c>
    </row>
    <row r="368" spans="1:36" s="4" customFormat="1" x14ac:dyDescent="0.25">
      <c r="A368" s="44">
        <v>30103010102</v>
      </c>
      <c r="B368" s="1" t="s">
        <v>600</v>
      </c>
      <c r="C368" s="169">
        <v>350000000</v>
      </c>
      <c r="D368" s="169">
        <v>0</v>
      </c>
      <c r="E368" s="169">
        <v>0</v>
      </c>
      <c r="F368" s="169">
        <v>0</v>
      </c>
      <c r="G368" s="169">
        <f t="shared" si="176"/>
        <v>350000000</v>
      </c>
      <c r="H368" s="169">
        <v>0</v>
      </c>
      <c r="I368" s="169">
        <v>47000000</v>
      </c>
      <c r="J368" s="169">
        <f t="shared" si="174"/>
        <v>303000000</v>
      </c>
      <c r="K368" s="169">
        <v>0</v>
      </c>
      <c r="L368" s="169">
        <v>0</v>
      </c>
      <c r="M368" s="169">
        <f t="shared" si="182"/>
        <v>47000000</v>
      </c>
      <c r="N368" s="169">
        <v>0</v>
      </c>
      <c r="O368" s="169">
        <v>350000000</v>
      </c>
      <c r="P368" s="169">
        <f t="shared" si="183"/>
        <v>303000000</v>
      </c>
      <c r="Q368" s="169">
        <f t="shared" si="184"/>
        <v>0</v>
      </c>
      <c r="R368" s="169">
        <f t="shared" si="175"/>
        <v>0</v>
      </c>
      <c r="T368" s="290">
        <v>30103010102</v>
      </c>
      <c r="U368" s="328" t="s">
        <v>600</v>
      </c>
      <c r="V368" s="329">
        <v>350000000</v>
      </c>
      <c r="W368" s="329">
        <v>0</v>
      </c>
      <c r="X368" s="329">
        <v>0</v>
      </c>
      <c r="Y368" s="329">
        <v>0</v>
      </c>
      <c r="Z368" s="329">
        <f t="shared" si="177"/>
        <v>350000000</v>
      </c>
      <c r="AA368" s="329">
        <v>0</v>
      </c>
      <c r="AB368" s="329">
        <v>350000000</v>
      </c>
      <c r="AC368" s="329">
        <v>0</v>
      </c>
      <c r="AD368" s="329">
        <v>0</v>
      </c>
      <c r="AE368" s="329">
        <v>47000000</v>
      </c>
      <c r="AF368" s="329">
        <v>303000000</v>
      </c>
      <c r="AG368" s="329">
        <v>0</v>
      </c>
      <c r="AH368" s="329">
        <v>0</v>
      </c>
      <c r="AI368" s="329">
        <v>0</v>
      </c>
      <c r="AJ368" s="335">
        <f t="shared" si="178"/>
        <v>0</v>
      </c>
    </row>
    <row r="369" spans="1:36" s="4" customFormat="1" x14ac:dyDescent="0.25">
      <c r="A369" s="45">
        <v>30103010103</v>
      </c>
      <c r="B369" s="1" t="s">
        <v>601</v>
      </c>
      <c r="C369" s="169">
        <v>500000000</v>
      </c>
      <c r="D369" s="169">
        <v>0</v>
      </c>
      <c r="E369" s="169">
        <v>0</v>
      </c>
      <c r="F369" s="169">
        <v>0</v>
      </c>
      <c r="G369" s="169">
        <f t="shared" si="176"/>
        <v>500000000</v>
      </c>
      <c r="H369" s="169">
        <v>18400000</v>
      </c>
      <c r="I369" s="169">
        <v>329780247</v>
      </c>
      <c r="J369" s="169">
        <f t="shared" si="174"/>
        <v>170219753</v>
      </c>
      <c r="K369" s="169">
        <v>35300000</v>
      </c>
      <c r="L369" s="169">
        <v>158530197</v>
      </c>
      <c r="M369" s="169">
        <f t="shared" si="182"/>
        <v>171250050</v>
      </c>
      <c r="N369" s="169">
        <v>0</v>
      </c>
      <c r="O369" s="169">
        <v>500000000</v>
      </c>
      <c r="P369" s="169">
        <f t="shared" si="183"/>
        <v>170219753</v>
      </c>
      <c r="Q369" s="169">
        <f t="shared" si="184"/>
        <v>0</v>
      </c>
      <c r="R369" s="169">
        <f t="shared" si="175"/>
        <v>158530197</v>
      </c>
      <c r="T369" s="290">
        <v>30103010103</v>
      </c>
      <c r="U369" s="328" t="s">
        <v>601</v>
      </c>
      <c r="V369" s="329">
        <v>500000000</v>
      </c>
      <c r="W369" s="329">
        <v>0</v>
      </c>
      <c r="X369" s="329">
        <v>0</v>
      </c>
      <c r="Y369" s="329">
        <v>0</v>
      </c>
      <c r="Z369" s="329">
        <f t="shared" si="177"/>
        <v>500000000</v>
      </c>
      <c r="AA369" s="329">
        <v>0</v>
      </c>
      <c r="AB369" s="329">
        <v>500000000</v>
      </c>
      <c r="AC369" s="329">
        <v>0</v>
      </c>
      <c r="AD369" s="329">
        <v>18400000</v>
      </c>
      <c r="AE369" s="329">
        <v>329780247</v>
      </c>
      <c r="AF369" s="329">
        <v>170219753</v>
      </c>
      <c r="AG369" s="329">
        <v>123230197</v>
      </c>
      <c r="AH369" s="329">
        <v>35300000</v>
      </c>
      <c r="AI369" s="329">
        <v>158530197</v>
      </c>
      <c r="AJ369" s="335">
        <f t="shared" si="178"/>
        <v>0</v>
      </c>
    </row>
    <row r="370" spans="1:36" x14ac:dyDescent="0.25">
      <c r="A370" s="11">
        <v>3010302</v>
      </c>
      <c r="B370" s="5" t="s">
        <v>602</v>
      </c>
      <c r="C370" s="6">
        <f>+C371</f>
        <v>1200000000</v>
      </c>
      <c r="D370" s="6">
        <f t="shared" ref="D370:R371" si="201">+D371</f>
        <v>0</v>
      </c>
      <c r="E370" s="6">
        <f t="shared" si="201"/>
        <v>1163155000</v>
      </c>
      <c r="F370" s="6">
        <f t="shared" si="201"/>
        <v>0</v>
      </c>
      <c r="G370" s="6">
        <f t="shared" si="176"/>
        <v>36845000</v>
      </c>
      <c r="H370" s="6">
        <f t="shared" si="201"/>
        <v>0</v>
      </c>
      <c r="I370" s="6">
        <f t="shared" si="201"/>
        <v>36754830</v>
      </c>
      <c r="J370" s="6">
        <f t="shared" si="174"/>
        <v>90170</v>
      </c>
      <c r="K370" s="6">
        <f t="shared" si="201"/>
        <v>29645000</v>
      </c>
      <c r="L370" s="6">
        <f t="shared" si="201"/>
        <v>36754830</v>
      </c>
      <c r="M370" s="6">
        <f t="shared" si="182"/>
        <v>0</v>
      </c>
      <c r="N370" s="6">
        <f t="shared" si="201"/>
        <v>0</v>
      </c>
      <c r="O370" s="6">
        <f t="shared" si="201"/>
        <v>36845000</v>
      </c>
      <c r="P370" s="6">
        <f t="shared" si="183"/>
        <v>90170</v>
      </c>
      <c r="Q370" s="6">
        <f t="shared" si="184"/>
        <v>0</v>
      </c>
      <c r="R370" s="6">
        <f t="shared" si="175"/>
        <v>36754830</v>
      </c>
      <c r="T370" s="290">
        <v>3010302</v>
      </c>
      <c r="U370" s="328" t="s">
        <v>602</v>
      </c>
      <c r="V370" s="329">
        <v>1200000000</v>
      </c>
      <c r="W370" s="329">
        <v>0</v>
      </c>
      <c r="X370" s="329">
        <v>0</v>
      </c>
      <c r="Y370" s="329">
        <v>1163155000</v>
      </c>
      <c r="Z370" s="329">
        <f t="shared" si="177"/>
        <v>36845000</v>
      </c>
      <c r="AA370" s="329">
        <v>0</v>
      </c>
      <c r="AB370" s="329">
        <v>36845000</v>
      </c>
      <c r="AC370" s="329">
        <v>0</v>
      </c>
      <c r="AD370" s="329">
        <v>0</v>
      </c>
      <c r="AE370" s="329">
        <v>36754830</v>
      </c>
      <c r="AF370" s="329">
        <v>90170</v>
      </c>
      <c r="AG370" s="329">
        <v>7109830</v>
      </c>
      <c r="AH370" s="329">
        <v>29645000</v>
      </c>
      <c r="AI370" s="329">
        <v>36754830</v>
      </c>
      <c r="AJ370" s="335">
        <f t="shared" si="178"/>
        <v>0</v>
      </c>
    </row>
    <row r="371" spans="1:36" s="4" customFormat="1" x14ac:dyDescent="0.25">
      <c r="A371" s="14">
        <v>301030201</v>
      </c>
      <c r="B371" s="9" t="s">
        <v>603</v>
      </c>
      <c r="C371" s="10">
        <f>+C372</f>
        <v>1200000000</v>
      </c>
      <c r="D371" s="10">
        <f t="shared" si="201"/>
        <v>0</v>
      </c>
      <c r="E371" s="10">
        <f t="shared" si="201"/>
        <v>1163155000</v>
      </c>
      <c r="F371" s="10">
        <f t="shared" si="201"/>
        <v>0</v>
      </c>
      <c r="G371" s="10">
        <f t="shared" si="176"/>
        <v>36845000</v>
      </c>
      <c r="H371" s="10">
        <f t="shared" si="201"/>
        <v>0</v>
      </c>
      <c r="I371" s="10">
        <f t="shared" si="201"/>
        <v>36754830</v>
      </c>
      <c r="J371" s="10">
        <f t="shared" si="174"/>
        <v>90170</v>
      </c>
      <c r="K371" s="10">
        <f t="shared" si="201"/>
        <v>29645000</v>
      </c>
      <c r="L371" s="10">
        <f t="shared" si="201"/>
        <v>36754830</v>
      </c>
      <c r="M371" s="10">
        <f t="shared" si="182"/>
        <v>0</v>
      </c>
      <c r="N371" s="10">
        <f t="shared" si="201"/>
        <v>0</v>
      </c>
      <c r="O371" s="10">
        <f t="shared" si="201"/>
        <v>36845000</v>
      </c>
      <c r="P371" s="10">
        <f t="shared" si="183"/>
        <v>90170</v>
      </c>
      <c r="Q371" s="10">
        <f t="shared" si="184"/>
        <v>0</v>
      </c>
      <c r="R371" s="10">
        <f t="shared" si="175"/>
        <v>36754830</v>
      </c>
      <c r="T371" s="290">
        <v>301030201</v>
      </c>
      <c r="U371" s="328" t="s">
        <v>603</v>
      </c>
      <c r="V371" s="329">
        <v>1200000000</v>
      </c>
      <c r="W371" s="329">
        <v>0</v>
      </c>
      <c r="X371" s="329">
        <v>0</v>
      </c>
      <c r="Y371" s="329">
        <v>1163155000</v>
      </c>
      <c r="Z371" s="329">
        <f t="shared" si="177"/>
        <v>36845000</v>
      </c>
      <c r="AA371" s="329">
        <v>0</v>
      </c>
      <c r="AB371" s="329">
        <v>36845000</v>
      </c>
      <c r="AC371" s="329">
        <v>0</v>
      </c>
      <c r="AD371" s="329">
        <v>0</v>
      </c>
      <c r="AE371" s="329">
        <v>36754830</v>
      </c>
      <c r="AF371" s="329">
        <v>90170</v>
      </c>
      <c r="AG371" s="329">
        <v>7109830</v>
      </c>
      <c r="AH371" s="329">
        <v>29645000</v>
      </c>
      <c r="AI371" s="329">
        <v>36754830</v>
      </c>
      <c r="AJ371" s="335">
        <f t="shared" si="178"/>
        <v>0</v>
      </c>
    </row>
    <row r="372" spans="1:36" s="4" customFormat="1" x14ac:dyDescent="0.25">
      <c r="A372" s="14">
        <v>30103020101</v>
      </c>
      <c r="B372" s="9" t="s">
        <v>604</v>
      </c>
      <c r="C372" s="10">
        <f>+C373+C374</f>
        <v>1200000000</v>
      </c>
      <c r="D372" s="10">
        <f t="shared" ref="D372:R372" si="202">+D373+D374</f>
        <v>0</v>
      </c>
      <c r="E372" s="10">
        <f t="shared" si="202"/>
        <v>1163155000</v>
      </c>
      <c r="F372" s="10">
        <f t="shared" si="202"/>
        <v>0</v>
      </c>
      <c r="G372" s="10">
        <f t="shared" si="176"/>
        <v>36845000</v>
      </c>
      <c r="H372" s="10">
        <f t="shared" si="202"/>
        <v>0</v>
      </c>
      <c r="I372" s="10">
        <f t="shared" si="202"/>
        <v>36754830</v>
      </c>
      <c r="J372" s="10">
        <f t="shared" si="174"/>
        <v>90170</v>
      </c>
      <c r="K372" s="10">
        <f t="shared" si="202"/>
        <v>29645000</v>
      </c>
      <c r="L372" s="10">
        <f t="shared" si="202"/>
        <v>36754830</v>
      </c>
      <c r="M372" s="10">
        <f t="shared" si="182"/>
        <v>0</v>
      </c>
      <c r="N372" s="10">
        <f t="shared" si="202"/>
        <v>0</v>
      </c>
      <c r="O372" s="10">
        <f t="shared" si="202"/>
        <v>36845000</v>
      </c>
      <c r="P372" s="10">
        <f t="shared" si="183"/>
        <v>90170</v>
      </c>
      <c r="Q372" s="10">
        <f t="shared" si="184"/>
        <v>0</v>
      </c>
      <c r="R372" s="10">
        <f t="shared" si="175"/>
        <v>36754830</v>
      </c>
      <c r="T372" s="290">
        <v>30103020101</v>
      </c>
      <c r="U372" s="328" t="s">
        <v>604</v>
      </c>
      <c r="V372" s="329">
        <v>1200000000</v>
      </c>
      <c r="W372" s="329">
        <v>0</v>
      </c>
      <c r="X372" s="329">
        <v>0</v>
      </c>
      <c r="Y372" s="329">
        <v>1163155000</v>
      </c>
      <c r="Z372" s="329">
        <f t="shared" si="177"/>
        <v>36845000</v>
      </c>
      <c r="AA372" s="329">
        <v>0</v>
      </c>
      <c r="AB372" s="329">
        <v>36845000</v>
      </c>
      <c r="AC372" s="329">
        <v>0</v>
      </c>
      <c r="AD372" s="329">
        <v>0</v>
      </c>
      <c r="AE372" s="329">
        <v>36754830</v>
      </c>
      <c r="AF372" s="329">
        <v>90170</v>
      </c>
      <c r="AG372" s="329">
        <v>7109830</v>
      </c>
      <c r="AH372" s="329">
        <v>29645000</v>
      </c>
      <c r="AI372" s="329">
        <v>36754830</v>
      </c>
      <c r="AJ372" s="335">
        <f t="shared" si="178"/>
        <v>0</v>
      </c>
    </row>
    <row r="373" spans="1:36" s="4" customFormat="1" ht="30" x14ac:dyDescent="0.25">
      <c r="A373" s="43">
        <v>3010302010101</v>
      </c>
      <c r="B373" s="41" t="s">
        <v>605</v>
      </c>
      <c r="C373" s="169">
        <v>800000000</v>
      </c>
      <c r="D373" s="169">
        <v>0</v>
      </c>
      <c r="E373" s="169">
        <v>800000000</v>
      </c>
      <c r="F373" s="169">
        <v>0</v>
      </c>
      <c r="G373" s="169">
        <f t="shared" si="176"/>
        <v>0</v>
      </c>
      <c r="H373" s="169">
        <v>0</v>
      </c>
      <c r="I373" s="169">
        <v>0</v>
      </c>
      <c r="J373" s="169">
        <f t="shared" si="174"/>
        <v>0</v>
      </c>
      <c r="K373" s="169">
        <v>0</v>
      </c>
      <c r="L373" s="169">
        <v>0</v>
      </c>
      <c r="M373" s="169">
        <f t="shared" si="182"/>
        <v>0</v>
      </c>
      <c r="N373" s="169">
        <v>0</v>
      </c>
      <c r="O373" s="169">
        <v>0</v>
      </c>
      <c r="P373" s="169">
        <f t="shared" si="183"/>
        <v>0</v>
      </c>
      <c r="Q373" s="169">
        <f t="shared" si="184"/>
        <v>0</v>
      </c>
      <c r="R373" s="169">
        <f t="shared" si="175"/>
        <v>0</v>
      </c>
      <c r="T373" s="290">
        <v>3010302010101</v>
      </c>
      <c r="U373" s="328" t="s">
        <v>605</v>
      </c>
      <c r="V373" s="329">
        <v>800000000</v>
      </c>
      <c r="W373" s="329">
        <v>0</v>
      </c>
      <c r="X373" s="329">
        <v>0</v>
      </c>
      <c r="Y373" s="329">
        <v>800000000</v>
      </c>
      <c r="Z373" s="329">
        <f t="shared" si="177"/>
        <v>0</v>
      </c>
      <c r="AA373" s="329">
        <v>0</v>
      </c>
      <c r="AB373" s="329">
        <v>0</v>
      </c>
      <c r="AC373" s="329">
        <v>0</v>
      </c>
      <c r="AD373" s="329">
        <v>0</v>
      </c>
      <c r="AE373" s="329">
        <v>0</v>
      </c>
      <c r="AF373" s="329">
        <v>0</v>
      </c>
      <c r="AG373" s="329">
        <v>0</v>
      </c>
      <c r="AH373" s="329">
        <v>0</v>
      </c>
      <c r="AI373" s="329">
        <v>0</v>
      </c>
      <c r="AJ373" s="335">
        <f t="shared" si="178"/>
        <v>0</v>
      </c>
    </row>
    <row r="374" spans="1:36" s="4" customFormat="1" x14ac:dyDescent="0.25">
      <c r="A374" s="44">
        <v>3010302010102</v>
      </c>
      <c r="B374" s="71" t="s">
        <v>606</v>
      </c>
      <c r="C374" s="169">
        <v>400000000</v>
      </c>
      <c r="D374" s="169">
        <v>0</v>
      </c>
      <c r="E374" s="169">
        <v>363155000</v>
      </c>
      <c r="F374" s="169">
        <v>0</v>
      </c>
      <c r="G374" s="169">
        <f t="shared" si="176"/>
        <v>36845000</v>
      </c>
      <c r="H374" s="169">
        <v>0</v>
      </c>
      <c r="I374" s="169">
        <v>36754830</v>
      </c>
      <c r="J374" s="169">
        <f t="shared" si="174"/>
        <v>90170</v>
      </c>
      <c r="K374" s="169">
        <v>29645000</v>
      </c>
      <c r="L374" s="169">
        <v>36754830</v>
      </c>
      <c r="M374" s="169">
        <f t="shared" si="182"/>
        <v>0</v>
      </c>
      <c r="N374" s="169">
        <v>0</v>
      </c>
      <c r="O374" s="169">
        <v>36845000</v>
      </c>
      <c r="P374" s="169">
        <f t="shared" si="183"/>
        <v>90170</v>
      </c>
      <c r="Q374" s="169">
        <f t="shared" si="184"/>
        <v>0</v>
      </c>
      <c r="R374" s="169">
        <f t="shared" si="175"/>
        <v>36754830</v>
      </c>
      <c r="T374" s="290">
        <v>3010302010102</v>
      </c>
      <c r="U374" s="328" t="s">
        <v>606</v>
      </c>
      <c r="V374" s="329">
        <v>400000000</v>
      </c>
      <c r="W374" s="329">
        <v>0</v>
      </c>
      <c r="X374" s="329">
        <v>0</v>
      </c>
      <c r="Y374" s="329">
        <v>363155000</v>
      </c>
      <c r="Z374" s="329">
        <f t="shared" si="177"/>
        <v>36845000</v>
      </c>
      <c r="AA374" s="329">
        <v>0</v>
      </c>
      <c r="AB374" s="329">
        <v>36845000</v>
      </c>
      <c r="AC374" s="329">
        <v>0</v>
      </c>
      <c r="AD374" s="329">
        <v>0</v>
      </c>
      <c r="AE374" s="329">
        <v>36754830</v>
      </c>
      <c r="AF374" s="329">
        <v>90170</v>
      </c>
      <c r="AG374" s="329">
        <v>7109830</v>
      </c>
      <c r="AH374" s="329">
        <v>29645000</v>
      </c>
      <c r="AI374" s="329">
        <v>36754830</v>
      </c>
      <c r="AJ374" s="335">
        <f t="shared" si="178"/>
        <v>0</v>
      </c>
    </row>
    <row r="375" spans="1:36" s="4" customFormat="1" x14ac:dyDescent="0.25">
      <c r="A375" s="45">
        <v>3010302010103</v>
      </c>
      <c r="B375" s="333" t="s">
        <v>1720</v>
      </c>
      <c r="C375" s="295"/>
      <c r="D375" s="295">
        <v>0</v>
      </c>
      <c r="E375" s="295">
        <v>0</v>
      </c>
      <c r="F375" s="295">
        <v>0</v>
      </c>
      <c r="G375" s="295">
        <f t="shared" si="176"/>
        <v>0</v>
      </c>
      <c r="H375" s="295">
        <v>0</v>
      </c>
      <c r="I375" s="295">
        <v>0</v>
      </c>
      <c r="J375" s="295">
        <f t="shared" si="174"/>
        <v>0</v>
      </c>
      <c r="K375" s="295">
        <v>0</v>
      </c>
      <c r="L375" s="295">
        <v>0</v>
      </c>
      <c r="M375" s="295">
        <f t="shared" si="182"/>
        <v>0</v>
      </c>
      <c r="N375" s="295">
        <v>0</v>
      </c>
      <c r="O375" s="295">
        <v>0</v>
      </c>
      <c r="P375" s="295">
        <f t="shared" si="183"/>
        <v>0</v>
      </c>
      <c r="Q375" s="295">
        <f t="shared" si="184"/>
        <v>0</v>
      </c>
      <c r="R375" s="295">
        <f t="shared" si="175"/>
        <v>0</v>
      </c>
      <c r="T375" s="290">
        <v>3010302010103</v>
      </c>
      <c r="U375" s="328" t="s">
        <v>1720</v>
      </c>
      <c r="V375" s="329">
        <v>0</v>
      </c>
      <c r="W375" s="329">
        <v>0</v>
      </c>
      <c r="X375" s="329">
        <v>0</v>
      </c>
      <c r="Y375" s="329">
        <v>0</v>
      </c>
      <c r="Z375" s="329">
        <f t="shared" si="177"/>
        <v>0</v>
      </c>
      <c r="AA375" s="329">
        <v>0</v>
      </c>
      <c r="AB375" s="329">
        <v>0</v>
      </c>
      <c r="AC375" s="329">
        <v>0</v>
      </c>
      <c r="AD375" s="329">
        <v>0</v>
      </c>
      <c r="AE375" s="329">
        <v>0</v>
      </c>
      <c r="AF375" s="329">
        <v>0</v>
      </c>
      <c r="AG375" s="329">
        <v>0</v>
      </c>
      <c r="AH375" s="329">
        <v>0</v>
      </c>
      <c r="AI375" s="329">
        <v>0</v>
      </c>
      <c r="AJ375" s="335">
        <f t="shared" si="178"/>
        <v>0</v>
      </c>
    </row>
    <row r="376" spans="1:36" x14ac:dyDescent="0.25">
      <c r="A376" s="11">
        <v>30104</v>
      </c>
      <c r="B376" s="5" t="s">
        <v>607</v>
      </c>
      <c r="C376" s="6">
        <f>+C377</f>
        <v>500000000</v>
      </c>
      <c r="D376" s="6">
        <f t="shared" ref="D376:R377" si="203">+D377</f>
        <v>0</v>
      </c>
      <c r="E376" s="6">
        <f t="shared" si="203"/>
        <v>389324741</v>
      </c>
      <c r="F376" s="6">
        <f t="shared" si="203"/>
        <v>0</v>
      </c>
      <c r="G376" s="6">
        <f t="shared" si="176"/>
        <v>110675259</v>
      </c>
      <c r="H376" s="6">
        <f t="shared" si="203"/>
        <v>0</v>
      </c>
      <c r="I376" s="6">
        <f t="shared" si="203"/>
        <v>100675259</v>
      </c>
      <c r="J376" s="6">
        <f t="shared" si="174"/>
        <v>10000000</v>
      </c>
      <c r="K376" s="6">
        <f t="shared" si="203"/>
        <v>948946</v>
      </c>
      <c r="L376" s="6">
        <f t="shared" si="203"/>
        <v>85124205</v>
      </c>
      <c r="M376" s="6">
        <f t="shared" si="182"/>
        <v>15551054</v>
      </c>
      <c r="N376" s="6">
        <f t="shared" si="203"/>
        <v>0</v>
      </c>
      <c r="O376" s="6">
        <f t="shared" si="203"/>
        <v>110675259</v>
      </c>
      <c r="P376" s="6">
        <f t="shared" si="183"/>
        <v>10000000</v>
      </c>
      <c r="Q376" s="6">
        <f t="shared" si="184"/>
        <v>0</v>
      </c>
      <c r="R376" s="6">
        <f t="shared" si="175"/>
        <v>85124205</v>
      </c>
      <c r="T376" s="290">
        <v>30104</v>
      </c>
      <c r="U376" s="328" t="s">
        <v>607</v>
      </c>
      <c r="V376" s="329">
        <v>500000000</v>
      </c>
      <c r="W376" s="329">
        <v>0</v>
      </c>
      <c r="X376" s="329">
        <v>0</v>
      </c>
      <c r="Y376" s="329">
        <v>389324741</v>
      </c>
      <c r="Z376" s="329">
        <f t="shared" si="177"/>
        <v>110675259</v>
      </c>
      <c r="AA376" s="329">
        <v>0</v>
      </c>
      <c r="AB376" s="329">
        <v>110675259</v>
      </c>
      <c r="AC376" s="329">
        <v>0</v>
      </c>
      <c r="AD376" s="329">
        <v>0</v>
      </c>
      <c r="AE376" s="329">
        <v>100675259</v>
      </c>
      <c r="AF376" s="329">
        <v>10000000</v>
      </c>
      <c r="AG376" s="329">
        <v>84175259</v>
      </c>
      <c r="AH376" s="329">
        <v>948946</v>
      </c>
      <c r="AI376" s="329">
        <v>85124205</v>
      </c>
      <c r="AJ376" s="335">
        <f t="shared" si="178"/>
        <v>0</v>
      </c>
    </row>
    <row r="377" spans="1:36" x14ac:dyDescent="0.25">
      <c r="A377" s="11">
        <v>3010401</v>
      </c>
      <c r="B377" s="5" t="s">
        <v>608</v>
      </c>
      <c r="C377" s="6">
        <f>+C378</f>
        <v>500000000</v>
      </c>
      <c r="D377" s="6">
        <f t="shared" si="203"/>
        <v>0</v>
      </c>
      <c r="E377" s="6">
        <f t="shared" si="203"/>
        <v>389324741</v>
      </c>
      <c r="F377" s="6">
        <f t="shared" si="203"/>
        <v>0</v>
      </c>
      <c r="G377" s="6">
        <f t="shared" si="176"/>
        <v>110675259</v>
      </c>
      <c r="H377" s="6">
        <f t="shared" si="203"/>
        <v>0</v>
      </c>
      <c r="I377" s="6">
        <f t="shared" si="203"/>
        <v>100675259</v>
      </c>
      <c r="J377" s="6">
        <f t="shared" si="174"/>
        <v>10000000</v>
      </c>
      <c r="K377" s="6">
        <f t="shared" si="203"/>
        <v>948946</v>
      </c>
      <c r="L377" s="6">
        <f t="shared" si="203"/>
        <v>85124205</v>
      </c>
      <c r="M377" s="6">
        <f t="shared" si="182"/>
        <v>15551054</v>
      </c>
      <c r="N377" s="6">
        <f t="shared" si="203"/>
        <v>0</v>
      </c>
      <c r="O377" s="6">
        <f t="shared" si="203"/>
        <v>110675259</v>
      </c>
      <c r="P377" s="6">
        <f t="shared" si="183"/>
        <v>10000000</v>
      </c>
      <c r="Q377" s="6">
        <f t="shared" si="184"/>
        <v>0</v>
      </c>
      <c r="R377" s="6">
        <f t="shared" si="175"/>
        <v>85124205</v>
      </c>
      <c r="T377" s="290">
        <v>3010401</v>
      </c>
      <c r="U377" s="328" t="s">
        <v>608</v>
      </c>
      <c r="V377" s="329">
        <v>500000000</v>
      </c>
      <c r="W377" s="329">
        <v>0</v>
      </c>
      <c r="X377" s="329">
        <v>0</v>
      </c>
      <c r="Y377" s="329">
        <v>389324741</v>
      </c>
      <c r="Z377" s="329">
        <f t="shared" si="177"/>
        <v>110675259</v>
      </c>
      <c r="AA377" s="329">
        <v>0</v>
      </c>
      <c r="AB377" s="329">
        <v>110675259</v>
      </c>
      <c r="AC377" s="329">
        <v>0</v>
      </c>
      <c r="AD377" s="329">
        <v>0</v>
      </c>
      <c r="AE377" s="329">
        <v>100675259</v>
      </c>
      <c r="AF377" s="329">
        <v>10000000</v>
      </c>
      <c r="AG377" s="329">
        <v>84175259</v>
      </c>
      <c r="AH377" s="329">
        <v>948946</v>
      </c>
      <c r="AI377" s="329">
        <v>85124205</v>
      </c>
      <c r="AJ377" s="335">
        <f t="shared" si="178"/>
        <v>0</v>
      </c>
    </row>
    <row r="378" spans="1:36" x14ac:dyDescent="0.25">
      <c r="A378" s="14">
        <v>301040101</v>
      </c>
      <c r="B378" s="9" t="s">
        <v>609</v>
      </c>
      <c r="C378" s="10">
        <f>+C379+C381</f>
        <v>500000000</v>
      </c>
      <c r="D378" s="10">
        <f t="shared" ref="D378:R378" si="204">+D379+D381</f>
        <v>0</v>
      </c>
      <c r="E378" s="10">
        <f t="shared" si="204"/>
        <v>389324741</v>
      </c>
      <c r="F378" s="10">
        <f t="shared" si="204"/>
        <v>0</v>
      </c>
      <c r="G378" s="10">
        <f t="shared" si="176"/>
        <v>110675259</v>
      </c>
      <c r="H378" s="10">
        <f t="shared" si="204"/>
        <v>0</v>
      </c>
      <c r="I378" s="10">
        <f t="shared" si="204"/>
        <v>100675259</v>
      </c>
      <c r="J378" s="10">
        <f t="shared" si="174"/>
        <v>10000000</v>
      </c>
      <c r="K378" s="10">
        <f t="shared" si="204"/>
        <v>948946</v>
      </c>
      <c r="L378" s="10">
        <f t="shared" si="204"/>
        <v>85124205</v>
      </c>
      <c r="M378" s="10">
        <f t="shared" si="182"/>
        <v>15551054</v>
      </c>
      <c r="N378" s="10">
        <f t="shared" si="204"/>
        <v>0</v>
      </c>
      <c r="O378" s="10">
        <f t="shared" si="204"/>
        <v>110675259</v>
      </c>
      <c r="P378" s="10">
        <f t="shared" si="183"/>
        <v>10000000</v>
      </c>
      <c r="Q378" s="10">
        <f t="shared" si="184"/>
        <v>0</v>
      </c>
      <c r="R378" s="10">
        <f t="shared" si="175"/>
        <v>85124205</v>
      </c>
      <c r="T378" s="290">
        <v>301040101</v>
      </c>
      <c r="U378" s="328" t="s">
        <v>609</v>
      </c>
      <c r="V378" s="329">
        <v>500000000</v>
      </c>
      <c r="W378" s="329">
        <v>0</v>
      </c>
      <c r="X378" s="329">
        <v>0</v>
      </c>
      <c r="Y378" s="329">
        <v>389324741</v>
      </c>
      <c r="Z378" s="329">
        <f t="shared" si="177"/>
        <v>110675259</v>
      </c>
      <c r="AA378" s="329">
        <v>0</v>
      </c>
      <c r="AB378" s="329">
        <v>110675259</v>
      </c>
      <c r="AC378" s="329">
        <v>0</v>
      </c>
      <c r="AD378" s="329">
        <v>0</v>
      </c>
      <c r="AE378" s="329">
        <v>100675259</v>
      </c>
      <c r="AF378" s="329">
        <v>10000000</v>
      </c>
      <c r="AG378" s="329">
        <v>84175259</v>
      </c>
      <c r="AH378" s="329">
        <v>948946</v>
      </c>
      <c r="AI378" s="329">
        <v>85124205</v>
      </c>
      <c r="AJ378" s="335">
        <f t="shared" si="178"/>
        <v>0</v>
      </c>
    </row>
    <row r="379" spans="1:36" s="4" customFormat="1" x14ac:dyDescent="0.25">
      <c r="A379" s="43">
        <v>30104010101</v>
      </c>
      <c r="B379" s="1" t="s">
        <v>610</v>
      </c>
      <c r="C379" s="169">
        <v>170000000</v>
      </c>
      <c r="D379" s="169">
        <v>0</v>
      </c>
      <c r="E379" s="169">
        <v>170000000</v>
      </c>
      <c r="F379" s="169">
        <v>0</v>
      </c>
      <c r="G379" s="169">
        <f t="shared" si="176"/>
        <v>0</v>
      </c>
      <c r="H379" s="169">
        <v>0</v>
      </c>
      <c r="I379" s="169">
        <v>0</v>
      </c>
      <c r="J379" s="169">
        <f t="shared" si="174"/>
        <v>0</v>
      </c>
      <c r="K379" s="169">
        <v>0</v>
      </c>
      <c r="L379" s="169">
        <v>0</v>
      </c>
      <c r="M379" s="169">
        <f t="shared" si="182"/>
        <v>0</v>
      </c>
      <c r="N379" s="169">
        <v>0</v>
      </c>
      <c r="O379" s="169">
        <v>0</v>
      </c>
      <c r="P379" s="169">
        <f t="shared" si="183"/>
        <v>0</v>
      </c>
      <c r="Q379" s="169">
        <f t="shared" si="184"/>
        <v>0</v>
      </c>
      <c r="R379" s="169">
        <f t="shared" si="175"/>
        <v>0</v>
      </c>
      <c r="T379" s="290">
        <v>30104010101</v>
      </c>
      <c r="U379" s="328" t="s">
        <v>610</v>
      </c>
      <c r="V379" s="329">
        <v>170000000</v>
      </c>
      <c r="W379" s="329">
        <v>0</v>
      </c>
      <c r="X379" s="329">
        <v>0</v>
      </c>
      <c r="Y379" s="329">
        <v>170000000</v>
      </c>
      <c r="Z379" s="329">
        <f t="shared" si="177"/>
        <v>0</v>
      </c>
      <c r="AA379" s="329">
        <v>0</v>
      </c>
      <c r="AB379" s="329">
        <v>0</v>
      </c>
      <c r="AC379" s="329">
        <v>0</v>
      </c>
      <c r="AD379" s="329">
        <v>0</v>
      </c>
      <c r="AE379" s="329">
        <v>0</v>
      </c>
      <c r="AF379" s="329">
        <v>0</v>
      </c>
      <c r="AG379" s="329">
        <v>0</v>
      </c>
      <c r="AH379" s="329">
        <v>0</v>
      </c>
      <c r="AI379" s="329">
        <v>0</v>
      </c>
      <c r="AJ379" s="335">
        <f t="shared" si="178"/>
        <v>0</v>
      </c>
    </row>
    <row r="380" spans="1:36" x14ac:dyDescent="0.25">
      <c r="A380" s="44">
        <v>30104010102</v>
      </c>
      <c r="B380" s="257" t="s">
        <v>1667</v>
      </c>
      <c r="C380" s="232"/>
      <c r="D380" s="232">
        <v>0</v>
      </c>
      <c r="E380" s="232">
        <v>0</v>
      </c>
      <c r="F380" s="232">
        <v>0</v>
      </c>
      <c r="G380" s="232">
        <f t="shared" si="176"/>
        <v>0</v>
      </c>
      <c r="H380" s="232">
        <v>0</v>
      </c>
      <c r="I380" s="232">
        <v>0</v>
      </c>
      <c r="J380" s="232">
        <f t="shared" si="174"/>
        <v>0</v>
      </c>
      <c r="K380" s="232">
        <v>0</v>
      </c>
      <c r="L380" s="232">
        <v>0</v>
      </c>
      <c r="M380" s="232">
        <f t="shared" si="182"/>
        <v>0</v>
      </c>
      <c r="N380" s="232">
        <v>0</v>
      </c>
      <c r="O380" s="232">
        <v>0</v>
      </c>
      <c r="P380" s="232">
        <f t="shared" si="183"/>
        <v>0</v>
      </c>
      <c r="Q380" s="232">
        <f t="shared" si="184"/>
        <v>0</v>
      </c>
      <c r="R380" s="232">
        <f t="shared" si="175"/>
        <v>0</v>
      </c>
      <c r="T380" s="290">
        <v>30104010102</v>
      </c>
      <c r="U380" s="328" t="s">
        <v>1667</v>
      </c>
      <c r="V380" s="329">
        <v>0</v>
      </c>
      <c r="W380" s="329">
        <v>0</v>
      </c>
      <c r="X380" s="329">
        <v>0</v>
      </c>
      <c r="Y380" s="329">
        <v>0</v>
      </c>
      <c r="Z380" s="329">
        <f t="shared" si="177"/>
        <v>0</v>
      </c>
      <c r="AA380" s="329">
        <v>0</v>
      </c>
      <c r="AB380" s="329">
        <v>0</v>
      </c>
      <c r="AC380" s="329">
        <v>0</v>
      </c>
      <c r="AD380" s="329">
        <v>0</v>
      </c>
      <c r="AE380" s="329">
        <v>0</v>
      </c>
      <c r="AF380" s="329">
        <v>0</v>
      </c>
      <c r="AG380" s="329">
        <v>0</v>
      </c>
      <c r="AH380" s="329">
        <v>0</v>
      </c>
      <c r="AI380" s="329">
        <v>0</v>
      </c>
      <c r="AJ380" s="335">
        <f t="shared" si="178"/>
        <v>0</v>
      </c>
    </row>
    <row r="381" spans="1:36" x14ac:dyDescent="0.25">
      <c r="A381" s="45">
        <v>30104010103</v>
      </c>
      <c r="B381" s="1" t="s">
        <v>611</v>
      </c>
      <c r="C381" s="169">
        <v>330000000</v>
      </c>
      <c r="D381" s="169">
        <v>0</v>
      </c>
      <c r="E381" s="169">
        <v>219324741</v>
      </c>
      <c r="F381" s="169">
        <v>0</v>
      </c>
      <c r="G381" s="169">
        <f t="shared" si="176"/>
        <v>110675259</v>
      </c>
      <c r="H381" s="169">
        <v>0</v>
      </c>
      <c r="I381" s="169">
        <v>100675259</v>
      </c>
      <c r="J381" s="169">
        <f t="shared" si="174"/>
        <v>10000000</v>
      </c>
      <c r="K381" s="169">
        <v>948946</v>
      </c>
      <c r="L381" s="169">
        <v>85124205</v>
      </c>
      <c r="M381" s="169">
        <f t="shared" si="182"/>
        <v>15551054</v>
      </c>
      <c r="N381" s="169">
        <v>0</v>
      </c>
      <c r="O381" s="169">
        <v>110675259</v>
      </c>
      <c r="P381" s="169">
        <f t="shared" si="183"/>
        <v>10000000</v>
      </c>
      <c r="Q381" s="169">
        <f t="shared" si="184"/>
        <v>0</v>
      </c>
      <c r="R381" s="169">
        <f t="shared" si="175"/>
        <v>85124205</v>
      </c>
      <c r="T381" s="290">
        <v>30104010103</v>
      </c>
      <c r="U381" s="328" t="s">
        <v>611</v>
      </c>
      <c r="V381" s="329">
        <v>330000000</v>
      </c>
      <c r="W381" s="329">
        <v>0</v>
      </c>
      <c r="X381" s="329">
        <v>0</v>
      </c>
      <c r="Y381" s="329">
        <v>219324741</v>
      </c>
      <c r="Z381" s="329">
        <f t="shared" si="177"/>
        <v>110675259</v>
      </c>
      <c r="AA381" s="329">
        <v>0</v>
      </c>
      <c r="AB381" s="329">
        <v>110675259</v>
      </c>
      <c r="AC381" s="329">
        <v>0</v>
      </c>
      <c r="AD381" s="329">
        <v>0</v>
      </c>
      <c r="AE381" s="329">
        <v>100675259</v>
      </c>
      <c r="AF381" s="329">
        <v>10000000</v>
      </c>
      <c r="AG381" s="329">
        <v>84175259</v>
      </c>
      <c r="AH381" s="329">
        <v>948946</v>
      </c>
      <c r="AI381" s="329">
        <v>85124205</v>
      </c>
      <c r="AJ381" s="335">
        <f t="shared" si="178"/>
        <v>0</v>
      </c>
    </row>
    <row r="382" spans="1:36" x14ac:dyDescent="0.25">
      <c r="A382" s="11">
        <v>30105</v>
      </c>
      <c r="B382" s="5" t="s">
        <v>612</v>
      </c>
      <c r="C382" s="6">
        <f>+C383</f>
        <v>20000000</v>
      </c>
      <c r="D382" s="6">
        <f t="shared" ref="D382:R383" si="205">+D383</f>
        <v>0</v>
      </c>
      <c r="E382" s="6">
        <f t="shared" si="205"/>
        <v>20000000</v>
      </c>
      <c r="F382" s="6">
        <f t="shared" si="205"/>
        <v>0</v>
      </c>
      <c r="G382" s="6">
        <f t="shared" si="176"/>
        <v>0</v>
      </c>
      <c r="H382" s="6">
        <f t="shared" si="205"/>
        <v>0</v>
      </c>
      <c r="I382" s="6">
        <f t="shared" si="205"/>
        <v>0</v>
      </c>
      <c r="J382" s="6">
        <f t="shared" si="174"/>
        <v>0</v>
      </c>
      <c r="K382" s="6">
        <f t="shared" si="205"/>
        <v>0</v>
      </c>
      <c r="L382" s="6">
        <f t="shared" si="205"/>
        <v>0</v>
      </c>
      <c r="M382" s="6">
        <f t="shared" si="182"/>
        <v>0</v>
      </c>
      <c r="N382" s="6">
        <f t="shared" si="205"/>
        <v>0</v>
      </c>
      <c r="O382" s="6">
        <f t="shared" si="205"/>
        <v>0</v>
      </c>
      <c r="P382" s="6">
        <f t="shared" si="183"/>
        <v>0</v>
      </c>
      <c r="Q382" s="6">
        <f t="shared" si="184"/>
        <v>0</v>
      </c>
      <c r="R382" s="6">
        <f t="shared" si="175"/>
        <v>0</v>
      </c>
      <c r="T382" s="290">
        <v>30105</v>
      </c>
      <c r="U382" s="328" t="s">
        <v>612</v>
      </c>
      <c r="V382" s="329">
        <v>20000000</v>
      </c>
      <c r="W382" s="329">
        <v>0</v>
      </c>
      <c r="X382" s="329">
        <v>0</v>
      </c>
      <c r="Y382" s="329">
        <v>20000000</v>
      </c>
      <c r="Z382" s="329">
        <f t="shared" si="177"/>
        <v>0</v>
      </c>
      <c r="AA382" s="329">
        <v>0</v>
      </c>
      <c r="AB382" s="329">
        <v>0</v>
      </c>
      <c r="AC382" s="329">
        <v>0</v>
      </c>
      <c r="AD382" s="329">
        <v>0</v>
      </c>
      <c r="AE382" s="329">
        <v>0</v>
      </c>
      <c r="AF382" s="329">
        <v>0</v>
      </c>
      <c r="AG382" s="329">
        <v>0</v>
      </c>
      <c r="AH382" s="329">
        <v>0</v>
      </c>
      <c r="AI382" s="329">
        <v>0</v>
      </c>
      <c r="AJ382" s="335">
        <f t="shared" si="178"/>
        <v>0</v>
      </c>
    </row>
    <row r="383" spans="1:36" s="4" customFormat="1" x14ac:dyDescent="0.25">
      <c r="A383" s="14">
        <v>3010501</v>
      </c>
      <c r="B383" s="9" t="s">
        <v>613</v>
      </c>
      <c r="C383" s="10">
        <f>+C384</f>
        <v>20000000</v>
      </c>
      <c r="D383" s="10">
        <f t="shared" si="205"/>
        <v>0</v>
      </c>
      <c r="E383" s="10">
        <f t="shared" si="205"/>
        <v>20000000</v>
      </c>
      <c r="F383" s="10">
        <f t="shared" si="205"/>
        <v>0</v>
      </c>
      <c r="G383" s="10">
        <f t="shared" si="176"/>
        <v>0</v>
      </c>
      <c r="H383" s="10">
        <f t="shared" si="205"/>
        <v>0</v>
      </c>
      <c r="I383" s="10">
        <f t="shared" si="205"/>
        <v>0</v>
      </c>
      <c r="J383" s="10">
        <f t="shared" si="174"/>
        <v>0</v>
      </c>
      <c r="K383" s="10">
        <f t="shared" si="205"/>
        <v>0</v>
      </c>
      <c r="L383" s="10">
        <f t="shared" si="205"/>
        <v>0</v>
      </c>
      <c r="M383" s="10">
        <f t="shared" si="182"/>
        <v>0</v>
      </c>
      <c r="N383" s="10">
        <f t="shared" si="205"/>
        <v>0</v>
      </c>
      <c r="O383" s="10">
        <f t="shared" si="205"/>
        <v>0</v>
      </c>
      <c r="P383" s="10">
        <f t="shared" si="183"/>
        <v>0</v>
      </c>
      <c r="Q383" s="10">
        <f t="shared" si="184"/>
        <v>0</v>
      </c>
      <c r="R383" s="10">
        <f t="shared" si="175"/>
        <v>0</v>
      </c>
      <c r="T383" s="290">
        <v>3010501</v>
      </c>
      <c r="U383" s="328" t="s">
        <v>613</v>
      </c>
      <c r="V383" s="329">
        <v>20000000</v>
      </c>
      <c r="W383" s="329">
        <v>0</v>
      </c>
      <c r="X383" s="329">
        <v>0</v>
      </c>
      <c r="Y383" s="329">
        <v>20000000</v>
      </c>
      <c r="Z383" s="329">
        <f t="shared" si="177"/>
        <v>0</v>
      </c>
      <c r="AA383" s="329">
        <v>0</v>
      </c>
      <c r="AB383" s="329">
        <v>0</v>
      </c>
      <c r="AC383" s="329">
        <v>0</v>
      </c>
      <c r="AD383" s="329">
        <v>0</v>
      </c>
      <c r="AE383" s="329">
        <v>0</v>
      </c>
      <c r="AF383" s="329">
        <v>0</v>
      </c>
      <c r="AG383" s="329">
        <v>0</v>
      </c>
      <c r="AH383" s="329">
        <v>0</v>
      </c>
      <c r="AI383" s="329">
        <v>0</v>
      </c>
      <c r="AJ383" s="335">
        <f t="shared" si="178"/>
        <v>0</v>
      </c>
    </row>
    <row r="384" spans="1:36" x14ac:dyDescent="0.25">
      <c r="A384" s="43">
        <v>301050101</v>
      </c>
      <c r="B384" s="1" t="s">
        <v>614</v>
      </c>
      <c r="C384" s="169">
        <v>20000000</v>
      </c>
      <c r="D384" s="169">
        <v>0</v>
      </c>
      <c r="E384" s="169">
        <v>20000000</v>
      </c>
      <c r="F384" s="169">
        <v>0</v>
      </c>
      <c r="G384" s="169">
        <f t="shared" si="176"/>
        <v>0</v>
      </c>
      <c r="H384" s="169">
        <v>0</v>
      </c>
      <c r="I384" s="169">
        <v>0</v>
      </c>
      <c r="J384" s="169">
        <f t="shared" si="174"/>
        <v>0</v>
      </c>
      <c r="K384" s="169">
        <v>0</v>
      </c>
      <c r="L384" s="169">
        <v>0</v>
      </c>
      <c r="M384" s="169">
        <f t="shared" si="182"/>
        <v>0</v>
      </c>
      <c r="N384" s="169">
        <v>0</v>
      </c>
      <c r="O384" s="169">
        <v>0</v>
      </c>
      <c r="P384" s="169">
        <f t="shared" si="183"/>
        <v>0</v>
      </c>
      <c r="Q384" s="169">
        <f t="shared" si="184"/>
        <v>0</v>
      </c>
      <c r="R384" s="169">
        <f t="shared" si="175"/>
        <v>0</v>
      </c>
      <c r="T384" s="290">
        <v>301050101</v>
      </c>
      <c r="U384" s="328" t="s">
        <v>614</v>
      </c>
      <c r="V384" s="329">
        <v>20000000</v>
      </c>
      <c r="W384" s="329">
        <v>0</v>
      </c>
      <c r="X384" s="329">
        <v>0</v>
      </c>
      <c r="Y384" s="329">
        <v>20000000</v>
      </c>
      <c r="Z384" s="329">
        <f t="shared" si="177"/>
        <v>0</v>
      </c>
      <c r="AA384" s="329">
        <v>0</v>
      </c>
      <c r="AB384" s="329">
        <v>0</v>
      </c>
      <c r="AC384" s="329">
        <v>0</v>
      </c>
      <c r="AD384" s="329">
        <v>0</v>
      </c>
      <c r="AE384" s="329">
        <v>0</v>
      </c>
      <c r="AF384" s="329">
        <v>0</v>
      </c>
      <c r="AG384" s="329">
        <v>0</v>
      </c>
      <c r="AH384" s="329">
        <v>0</v>
      </c>
      <c r="AI384" s="329">
        <v>0</v>
      </c>
      <c r="AJ384" s="335">
        <f t="shared" si="178"/>
        <v>0</v>
      </c>
    </row>
    <row r="385" spans="1:36" x14ac:dyDescent="0.25">
      <c r="A385" s="44">
        <v>301050102</v>
      </c>
      <c r="B385" s="294" t="s">
        <v>1721</v>
      </c>
      <c r="C385" s="295"/>
      <c r="D385" s="295">
        <v>0</v>
      </c>
      <c r="E385" s="295">
        <v>0</v>
      </c>
      <c r="F385" s="295">
        <v>0</v>
      </c>
      <c r="G385" s="295">
        <f t="shared" si="176"/>
        <v>0</v>
      </c>
      <c r="H385" s="295">
        <v>0</v>
      </c>
      <c r="I385" s="295">
        <v>0</v>
      </c>
      <c r="J385" s="295">
        <f t="shared" si="174"/>
        <v>0</v>
      </c>
      <c r="K385" s="295">
        <v>0</v>
      </c>
      <c r="L385" s="295">
        <v>0</v>
      </c>
      <c r="M385" s="295">
        <f t="shared" si="182"/>
        <v>0</v>
      </c>
      <c r="N385" s="295">
        <v>0</v>
      </c>
      <c r="O385" s="295">
        <v>0</v>
      </c>
      <c r="P385" s="295">
        <f t="shared" si="183"/>
        <v>0</v>
      </c>
      <c r="Q385" s="295">
        <f t="shared" si="184"/>
        <v>0</v>
      </c>
      <c r="R385" s="295">
        <f t="shared" si="175"/>
        <v>0</v>
      </c>
      <c r="T385" s="290">
        <v>301050102</v>
      </c>
      <c r="U385" s="328" t="s">
        <v>1721</v>
      </c>
      <c r="V385" s="329">
        <v>0</v>
      </c>
      <c r="W385" s="329">
        <v>0</v>
      </c>
      <c r="X385" s="329">
        <v>0</v>
      </c>
      <c r="Y385" s="329">
        <v>0</v>
      </c>
      <c r="Z385" s="329">
        <f t="shared" si="177"/>
        <v>0</v>
      </c>
      <c r="AA385" s="329">
        <v>0</v>
      </c>
      <c r="AB385" s="329">
        <v>0</v>
      </c>
      <c r="AC385" s="329">
        <v>0</v>
      </c>
      <c r="AD385" s="329">
        <v>0</v>
      </c>
      <c r="AE385" s="329">
        <v>0</v>
      </c>
      <c r="AF385" s="329">
        <v>0</v>
      </c>
      <c r="AG385" s="329">
        <v>0</v>
      </c>
      <c r="AH385" s="329">
        <v>0</v>
      </c>
      <c r="AI385" s="329">
        <v>0</v>
      </c>
      <c r="AJ385" s="335">
        <f t="shared" si="178"/>
        <v>0</v>
      </c>
    </row>
    <row r="386" spans="1:36" x14ac:dyDescent="0.25">
      <c r="A386" s="45">
        <v>301050103</v>
      </c>
      <c r="B386" s="294" t="s">
        <v>1722</v>
      </c>
      <c r="C386" s="295"/>
      <c r="D386" s="295">
        <v>0</v>
      </c>
      <c r="E386" s="295">
        <v>0</v>
      </c>
      <c r="F386" s="295">
        <v>0</v>
      </c>
      <c r="G386" s="295">
        <f t="shared" si="176"/>
        <v>0</v>
      </c>
      <c r="H386" s="295">
        <v>0</v>
      </c>
      <c r="I386" s="295">
        <v>0</v>
      </c>
      <c r="J386" s="295">
        <f t="shared" si="174"/>
        <v>0</v>
      </c>
      <c r="K386" s="295">
        <v>0</v>
      </c>
      <c r="L386" s="295">
        <v>0</v>
      </c>
      <c r="M386" s="295">
        <f t="shared" si="182"/>
        <v>0</v>
      </c>
      <c r="N386" s="295">
        <v>0</v>
      </c>
      <c r="O386" s="295">
        <v>0</v>
      </c>
      <c r="P386" s="295">
        <f t="shared" si="183"/>
        <v>0</v>
      </c>
      <c r="Q386" s="295">
        <f t="shared" si="184"/>
        <v>0</v>
      </c>
      <c r="R386" s="295">
        <f t="shared" si="175"/>
        <v>0</v>
      </c>
      <c r="T386" s="290">
        <v>301050103</v>
      </c>
      <c r="U386" s="328" t="s">
        <v>1722</v>
      </c>
      <c r="V386" s="329">
        <v>0</v>
      </c>
      <c r="W386" s="329">
        <v>0</v>
      </c>
      <c r="X386" s="329">
        <v>0</v>
      </c>
      <c r="Y386" s="329">
        <v>0</v>
      </c>
      <c r="Z386" s="329">
        <f t="shared" si="177"/>
        <v>0</v>
      </c>
      <c r="AA386" s="329">
        <v>0</v>
      </c>
      <c r="AB386" s="329">
        <v>0</v>
      </c>
      <c r="AC386" s="329">
        <v>0</v>
      </c>
      <c r="AD386" s="329">
        <v>0</v>
      </c>
      <c r="AE386" s="329">
        <v>0</v>
      </c>
      <c r="AF386" s="329">
        <v>0</v>
      </c>
      <c r="AG386" s="329">
        <v>0</v>
      </c>
      <c r="AH386" s="329">
        <v>0</v>
      </c>
      <c r="AI386" s="329">
        <v>0</v>
      </c>
      <c r="AJ386" s="335">
        <f t="shared" si="178"/>
        <v>0</v>
      </c>
    </row>
    <row r="387" spans="1:36" s="4" customFormat="1" x14ac:dyDescent="0.25">
      <c r="A387" s="11">
        <v>302</v>
      </c>
      <c r="B387" s="5" t="s">
        <v>615</v>
      </c>
      <c r="C387" s="6">
        <f>+C388+C483+C493</f>
        <v>8773077896</v>
      </c>
      <c r="D387" s="6">
        <f t="shared" ref="D387:R387" si="206">+D388+D483+D493</f>
        <v>0</v>
      </c>
      <c r="E387" s="6">
        <f t="shared" si="206"/>
        <v>4741412126.04</v>
      </c>
      <c r="F387" s="6">
        <f t="shared" si="206"/>
        <v>1200000000</v>
      </c>
      <c r="G387" s="6">
        <f t="shared" si="176"/>
        <v>5231665769.96</v>
      </c>
      <c r="H387" s="6">
        <f t="shared" si="206"/>
        <v>19301621</v>
      </c>
      <c r="I387" s="6">
        <f t="shared" si="206"/>
        <v>4881219641.2900009</v>
      </c>
      <c r="J387" s="6">
        <f t="shared" si="174"/>
        <v>350446128.66999912</v>
      </c>
      <c r="K387" s="6">
        <f t="shared" si="206"/>
        <v>488924004.28999996</v>
      </c>
      <c r="L387" s="6">
        <f t="shared" si="206"/>
        <v>2511714859.1900001</v>
      </c>
      <c r="M387" s="6">
        <f t="shared" si="182"/>
        <v>2369504782.1000009</v>
      </c>
      <c r="N387" s="6">
        <f t="shared" si="206"/>
        <v>0</v>
      </c>
      <c r="O387" s="6">
        <f t="shared" si="206"/>
        <v>5215068095.3600006</v>
      </c>
      <c r="P387" s="6">
        <f t="shared" si="183"/>
        <v>333848454.06999969</v>
      </c>
      <c r="Q387" s="6">
        <f t="shared" si="184"/>
        <v>16597674.599999428</v>
      </c>
      <c r="R387" s="6">
        <f t="shared" si="175"/>
        <v>2511714859.1900001</v>
      </c>
      <c r="T387" s="290">
        <v>302</v>
      </c>
      <c r="U387" s="328" t="s">
        <v>615</v>
      </c>
      <c r="V387" s="329">
        <v>8773077896</v>
      </c>
      <c r="W387" s="329">
        <v>1200000000</v>
      </c>
      <c r="X387" s="329">
        <v>0</v>
      </c>
      <c r="Y387" s="329">
        <v>4741412126.04</v>
      </c>
      <c r="Z387" s="329">
        <f t="shared" si="177"/>
        <v>5231665769.96</v>
      </c>
      <c r="AA387" s="329">
        <v>0</v>
      </c>
      <c r="AB387" s="329">
        <v>5215068095.3599997</v>
      </c>
      <c r="AC387" s="329">
        <v>16597674.600000381</v>
      </c>
      <c r="AD387" s="329">
        <v>19301621</v>
      </c>
      <c r="AE387" s="329">
        <v>4881219641.29</v>
      </c>
      <c r="AF387" s="329">
        <v>333848454.06999969</v>
      </c>
      <c r="AG387" s="329">
        <v>2022790854.8999999</v>
      </c>
      <c r="AH387" s="329">
        <v>488924004.2900002</v>
      </c>
      <c r="AI387" s="329">
        <v>2511714859.1900001</v>
      </c>
      <c r="AJ387" s="335">
        <f t="shared" si="178"/>
        <v>0</v>
      </c>
    </row>
    <row r="388" spans="1:36" s="4" customFormat="1" x14ac:dyDescent="0.25">
      <c r="A388" s="11">
        <v>30201</v>
      </c>
      <c r="B388" s="5" t="s">
        <v>616</v>
      </c>
      <c r="C388" s="6">
        <f>+C389+C436+C448+C467</f>
        <v>8377899615</v>
      </c>
      <c r="D388" s="6">
        <f t="shared" ref="D388:R388" si="207">+D389+D436+D448+D467</f>
        <v>0</v>
      </c>
      <c r="E388" s="6">
        <f t="shared" si="207"/>
        <v>4603233845.04</v>
      </c>
      <c r="F388" s="6">
        <f t="shared" si="207"/>
        <v>1200000000</v>
      </c>
      <c r="G388" s="6">
        <f t="shared" si="176"/>
        <v>4974665769.96</v>
      </c>
      <c r="H388" s="6">
        <f t="shared" si="207"/>
        <v>8073596</v>
      </c>
      <c r="I388" s="6">
        <f t="shared" si="207"/>
        <v>4785577683.2900009</v>
      </c>
      <c r="J388" s="6">
        <f t="shared" si="174"/>
        <v>189088086.66999912</v>
      </c>
      <c r="K388" s="6">
        <f t="shared" si="207"/>
        <v>477413929.28999996</v>
      </c>
      <c r="L388" s="6">
        <f t="shared" si="207"/>
        <v>2473836166.1900001</v>
      </c>
      <c r="M388" s="6">
        <f t="shared" si="182"/>
        <v>2311741517.1000009</v>
      </c>
      <c r="N388" s="6">
        <f t="shared" si="207"/>
        <v>0</v>
      </c>
      <c r="O388" s="6">
        <f t="shared" si="207"/>
        <v>4958452740.3600006</v>
      </c>
      <c r="P388" s="6">
        <f t="shared" si="183"/>
        <v>172875057.06999969</v>
      </c>
      <c r="Q388" s="6">
        <f t="shared" si="184"/>
        <v>16213029.599999428</v>
      </c>
      <c r="R388" s="6">
        <f t="shared" si="175"/>
        <v>2473836166.1900001</v>
      </c>
      <c r="T388" s="290">
        <v>30201</v>
      </c>
      <c r="U388" s="328" t="s">
        <v>616</v>
      </c>
      <c r="V388" s="329">
        <v>8377899615</v>
      </c>
      <c r="W388" s="329">
        <v>1200000000</v>
      </c>
      <c r="X388" s="329">
        <v>0</v>
      </c>
      <c r="Y388" s="329">
        <v>4603233845.04</v>
      </c>
      <c r="Z388" s="329">
        <f t="shared" si="177"/>
        <v>4974665769.96</v>
      </c>
      <c r="AA388" s="329">
        <v>0</v>
      </c>
      <c r="AB388" s="329">
        <v>4958452740.3599997</v>
      </c>
      <c r="AC388" s="329">
        <v>16213029.600000381</v>
      </c>
      <c r="AD388" s="329">
        <v>8073596</v>
      </c>
      <c r="AE388" s="329">
        <v>4785577683.29</v>
      </c>
      <c r="AF388" s="329">
        <v>172875057.06999969</v>
      </c>
      <c r="AG388" s="329">
        <v>1996422236.8999999</v>
      </c>
      <c r="AH388" s="329">
        <v>477413929.2900002</v>
      </c>
      <c r="AI388" s="329">
        <v>2473836166.1900001</v>
      </c>
      <c r="AJ388" s="335">
        <f t="shared" si="178"/>
        <v>0</v>
      </c>
    </row>
    <row r="389" spans="1:36" x14ac:dyDescent="0.25">
      <c r="A389" s="11">
        <v>3020101</v>
      </c>
      <c r="B389" s="5" t="s">
        <v>617</v>
      </c>
      <c r="C389" s="6">
        <f>+C390</f>
        <v>5804885403</v>
      </c>
      <c r="D389" s="6">
        <f t="shared" ref="D389:R389" si="208">+D390</f>
        <v>0</v>
      </c>
      <c r="E389" s="6">
        <f t="shared" si="208"/>
        <v>3493336811.04</v>
      </c>
      <c r="F389" s="6">
        <f t="shared" si="208"/>
        <v>1200000000</v>
      </c>
      <c r="G389" s="6">
        <f t="shared" si="176"/>
        <v>3511548591.96</v>
      </c>
      <c r="H389" s="6">
        <f t="shared" si="208"/>
        <v>0</v>
      </c>
      <c r="I389" s="6">
        <f t="shared" si="208"/>
        <v>3371538385.2900004</v>
      </c>
      <c r="J389" s="6">
        <f t="shared" si="174"/>
        <v>140010206.6699996</v>
      </c>
      <c r="K389" s="6">
        <f t="shared" si="208"/>
        <v>341814387.28999996</v>
      </c>
      <c r="L389" s="6">
        <f t="shared" si="208"/>
        <v>1852747865.1900001</v>
      </c>
      <c r="M389" s="6">
        <f t="shared" si="182"/>
        <v>1518790520.1000004</v>
      </c>
      <c r="N389" s="6">
        <f t="shared" si="208"/>
        <v>0</v>
      </c>
      <c r="O389" s="6">
        <f t="shared" si="208"/>
        <v>3495335562.3600001</v>
      </c>
      <c r="P389" s="6">
        <f t="shared" si="183"/>
        <v>123797177.06999969</v>
      </c>
      <c r="Q389" s="6">
        <f t="shared" si="184"/>
        <v>16213029.599999905</v>
      </c>
      <c r="R389" s="6">
        <f t="shared" si="175"/>
        <v>1852747865.1900001</v>
      </c>
      <c r="T389" s="290">
        <v>3020101</v>
      </c>
      <c r="U389" s="328" t="s">
        <v>617</v>
      </c>
      <c r="V389" s="329">
        <v>5804885403</v>
      </c>
      <c r="W389" s="329">
        <v>1200000000</v>
      </c>
      <c r="X389" s="329">
        <v>0</v>
      </c>
      <c r="Y389" s="329">
        <v>3493336811.04</v>
      </c>
      <c r="Z389" s="329">
        <f t="shared" si="177"/>
        <v>3511548591.96</v>
      </c>
      <c r="AA389" s="329">
        <v>0</v>
      </c>
      <c r="AB389" s="329">
        <v>3495335562.3600001</v>
      </c>
      <c r="AC389" s="329">
        <v>16213029.599999905</v>
      </c>
      <c r="AD389" s="329">
        <v>0</v>
      </c>
      <c r="AE389" s="329">
        <v>3371538385.2900004</v>
      </c>
      <c r="AF389" s="329">
        <v>123797177.06999969</v>
      </c>
      <c r="AG389" s="329">
        <v>1510933477.8999999</v>
      </c>
      <c r="AH389" s="329">
        <v>341814387.28999996</v>
      </c>
      <c r="AI389" s="329">
        <v>1852747865.1899998</v>
      </c>
      <c r="AJ389" s="335">
        <f t="shared" si="178"/>
        <v>0</v>
      </c>
    </row>
    <row r="390" spans="1:36" s="4" customFormat="1" x14ac:dyDescent="0.25">
      <c r="A390" s="14">
        <v>302010101</v>
      </c>
      <c r="B390" s="9" t="s">
        <v>618</v>
      </c>
      <c r="C390" s="10">
        <f>+C391+C395+C399+C403+C407+C411+C415+C419+C422+C425+C428+C432+C435</f>
        <v>5804885403</v>
      </c>
      <c r="D390" s="10">
        <f t="shared" ref="D390:R390" si="209">+D391+D395+D399+D403+D407+D411+D415+D419+D422+D425+D428+D432+D435</f>
        <v>0</v>
      </c>
      <c r="E390" s="10">
        <f t="shared" si="209"/>
        <v>3493336811.04</v>
      </c>
      <c r="F390" s="10">
        <f t="shared" si="209"/>
        <v>1200000000</v>
      </c>
      <c r="G390" s="10">
        <f t="shared" si="176"/>
        <v>3511548591.96</v>
      </c>
      <c r="H390" s="10">
        <f t="shared" si="209"/>
        <v>0</v>
      </c>
      <c r="I390" s="10">
        <f t="shared" si="209"/>
        <v>3371538385.2900004</v>
      </c>
      <c r="J390" s="10">
        <f t="shared" si="174"/>
        <v>140010206.6699996</v>
      </c>
      <c r="K390" s="10">
        <f t="shared" si="209"/>
        <v>341814387.28999996</v>
      </c>
      <c r="L390" s="10">
        <f t="shared" si="209"/>
        <v>1852747865.1900001</v>
      </c>
      <c r="M390" s="10">
        <f t="shared" si="182"/>
        <v>1518790520.1000004</v>
      </c>
      <c r="N390" s="10">
        <f t="shared" si="209"/>
        <v>0</v>
      </c>
      <c r="O390" s="10">
        <f t="shared" si="209"/>
        <v>3495335562.3600001</v>
      </c>
      <c r="P390" s="10">
        <f t="shared" si="183"/>
        <v>123797177.06999969</v>
      </c>
      <c r="Q390" s="10">
        <f t="shared" si="184"/>
        <v>16213029.599999905</v>
      </c>
      <c r="R390" s="10">
        <f t="shared" si="175"/>
        <v>1852747865.1900001</v>
      </c>
      <c r="T390" s="290">
        <v>302010101</v>
      </c>
      <c r="U390" s="328" t="s">
        <v>618</v>
      </c>
      <c r="V390" s="329">
        <v>5804885403</v>
      </c>
      <c r="W390" s="329">
        <v>1200000000</v>
      </c>
      <c r="X390" s="329">
        <v>0</v>
      </c>
      <c r="Y390" s="329">
        <v>3493336811.04</v>
      </c>
      <c r="Z390" s="329">
        <f t="shared" si="177"/>
        <v>3511548591.96</v>
      </c>
      <c r="AA390" s="329">
        <v>0</v>
      </c>
      <c r="AB390" s="329">
        <v>3495335562.3600001</v>
      </c>
      <c r="AC390" s="329">
        <v>16213029.599999905</v>
      </c>
      <c r="AD390" s="329">
        <v>0</v>
      </c>
      <c r="AE390" s="329">
        <v>3371538385.2900004</v>
      </c>
      <c r="AF390" s="329">
        <v>123797177.06999969</v>
      </c>
      <c r="AG390" s="329">
        <v>1510933477.8999999</v>
      </c>
      <c r="AH390" s="329">
        <v>341814387.28999996</v>
      </c>
      <c r="AI390" s="329">
        <v>1852747865.1899998</v>
      </c>
      <c r="AJ390" s="335">
        <f t="shared" si="178"/>
        <v>0</v>
      </c>
    </row>
    <row r="391" spans="1:36" x14ac:dyDescent="0.25">
      <c r="A391" s="14">
        <v>30201010101</v>
      </c>
      <c r="B391" s="9" t="s">
        <v>619</v>
      </c>
      <c r="C391" s="10">
        <f>+C392+C393+C394</f>
        <v>300000000</v>
      </c>
      <c r="D391" s="10">
        <f t="shared" ref="D391:R391" si="210">+D392+D393+D394</f>
        <v>0</v>
      </c>
      <c r="E391" s="10">
        <f t="shared" si="210"/>
        <v>225354200</v>
      </c>
      <c r="F391" s="10">
        <f t="shared" si="210"/>
        <v>0</v>
      </c>
      <c r="G391" s="10">
        <f t="shared" si="176"/>
        <v>74645800</v>
      </c>
      <c r="H391" s="10">
        <f t="shared" si="210"/>
        <v>0</v>
      </c>
      <c r="I391" s="10">
        <f t="shared" si="210"/>
        <v>48717470</v>
      </c>
      <c r="J391" s="10">
        <f t="shared" si="174"/>
        <v>25928330</v>
      </c>
      <c r="K391" s="10">
        <f t="shared" si="210"/>
        <v>10335039</v>
      </c>
      <c r="L391" s="10">
        <f t="shared" si="210"/>
        <v>29260720</v>
      </c>
      <c r="M391" s="10">
        <f t="shared" si="182"/>
        <v>19456750</v>
      </c>
      <c r="N391" s="10">
        <f t="shared" si="210"/>
        <v>0</v>
      </c>
      <c r="O391" s="10">
        <f t="shared" si="210"/>
        <v>74645800</v>
      </c>
      <c r="P391" s="10">
        <f t="shared" si="183"/>
        <v>25928330</v>
      </c>
      <c r="Q391" s="10">
        <f t="shared" si="184"/>
        <v>0</v>
      </c>
      <c r="R391" s="10">
        <f t="shared" si="175"/>
        <v>29260720</v>
      </c>
      <c r="T391" s="290">
        <v>30201010101</v>
      </c>
      <c r="U391" s="328" t="s">
        <v>619</v>
      </c>
      <c r="V391" s="329">
        <v>300000000</v>
      </c>
      <c r="W391" s="329">
        <v>0</v>
      </c>
      <c r="X391" s="329">
        <v>0</v>
      </c>
      <c r="Y391" s="329">
        <v>225354200</v>
      </c>
      <c r="Z391" s="329">
        <f t="shared" si="177"/>
        <v>74645800</v>
      </c>
      <c r="AA391" s="329">
        <v>0</v>
      </c>
      <c r="AB391" s="329">
        <v>74645800</v>
      </c>
      <c r="AC391" s="329">
        <v>0</v>
      </c>
      <c r="AD391" s="329">
        <v>0</v>
      </c>
      <c r="AE391" s="329">
        <v>48717470</v>
      </c>
      <c r="AF391" s="329">
        <v>25928330</v>
      </c>
      <c r="AG391" s="329">
        <v>18925681</v>
      </c>
      <c r="AH391" s="329">
        <v>10335039</v>
      </c>
      <c r="AI391" s="329">
        <v>29260720</v>
      </c>
      <c r="AJ391" s="335">
        <f t="shared" si="178"/>
        <v>0</v>
      </c>
    </row>
    <row r="392" spans="1:36" x14ac:dyDescent="0.25">
      <c r="A392" s="43">
        <v>3020101010101</v>
      </c>
      <c r="B392" s="1" t="s">
        <v>620</v>
      </c>
      <c r="C392" s="169">
        <v>50000000</v>
      </c>
      <c r="D392" s="169">
        <v>0</v>
      </c>
      <c r="E392" s="169">
        <v>50000000</v>
      </c>
      <c r="F392" s="169">
        <v>0</v>
      </c>
      <c r="G392" s="169">
        <f t="shared" si="176"/>
        <v>0</v>
      </c>
      <c r="H392" s="169">
        <v>0</v>
      </c>
      <c r="I392" s="169">
        <v>0</v>
      </c>
      <c r="J392" s="169">
        <f t="shared" ref="J392:J455" si="211">+G392-I392</f>
        <v>0</v>
      </c>
      <c r="K392" s="169">
        <v>0</v>
      </c>
      <c r="L392" s="169">
        <v>0</v>
      </c>
      <c r="M392" s="169">
        <f t="shared" si="182"/>
        <v>0</v>
      </c>
      <c r="N392" s="169">
        <v>0</v>
      </c>
      <c r="O392" s="169">
        <v>0</v>
      </c>
      <c r="P392" s="169">
        <f t="shared" si="183"/>
        <v>0</v>
      </c>
      <c r="Q392" s="169">
        <f t="shared" si="184"/>
        <v>0</v>
      </c>
      <c r="R392" s="169">
        <f t="shared" ref="R392:R455" si="212">+L392</f>
        <v>0</v>
      </c>
      <c r="T392" s="290">
        <v>3020101010101</v>
      </c>
      <c r="U392" s="328" t="s">
        <v>620</v>
      </c>
      <c r="V392" s="329">
        <v>50000000</v>
      </c>
      <c r="W392" s="329">
        <v>0</v>
      </c>
      <c r="X392" s="329">
        <v>0</v>
      </c>
      <c r="Y392" s="329">
        <v>50000000</v>
      </c>
      <c r="Z392" s="329">
        <f t="shared" si="177"/>
        <v>0</v>
      </c>
      <c r="AA392" s="329">
        <v>0</v>
      </c>
      <c r="AB392" s="329">
        <v>0</v>
      </c>
      <c r="AC392" s="329">
        <v>0</v>
      </c>
      <c r="AD392" s="329">
        <v>0</v>
      </c>
      <c r="AE392" s="329">
        <v>0</v>
      </c>
      <c r="AF392" s="329">
        <v>0</v>
      </c>
      <c r="AG392" s="329">
        <v>0</v>
      </c>
      <c r="AH392" s="329">
        <v>0</v>
      </c>
      <c r="AI392" s="329">
        <v>0</v>
      </c>
      <c r="AJ392" s="335">
        <f t="shared" si="178"/>
        <v>0</v>
      </c>
    </row>
    <row r="393" spans="1:36" x14ac:dyDescent="0.25">
      <c r="A393" s="44">
        <v>3020101010102</v>
      </c>
      <c r="B393" s="1" t="s">
        <v>621</v>
      </c>
      <c r="C393" s="169">
        <v>50000000</v>
      </c>
      <c r="D393" s="169">
        <v>0</v>
      </c>
      <c r="E393" s="169">
        <v>50000000</v>
      </c>
      <c r="F393" s="169">
        <v>0</v>
      </c>
      <c r="G393" s="169">
        <f t="shared" ref="G393:G456" si="213">+C393+D393-E393+F393</f>
        <v>0</v>
      </c>
      <c r="H393" s="169">
        <v>0</v>
      </c>
      <c r="I393" s="169">
        <v>0</v>
      </c>
      <c r="J393" s="169">
        <f t="shared" si="211"/>
        <v>0</v>
      </c>
      <c r="K393" s="169">
        <v>0</v>
      </c>
      <c r="L393" s="169">
        <v>0</v>
      </c>
      <c r="M393" s="169">
        <f t="shared" si="182"/>
        <v>0</v>
      </c>
      <c r="N393" s="169">
        <v>0</v>
      </c>
      <c r="O393" s="169">
        <v>0</v>
      </c>
      <c r="P393" s="169">
        <f t="shared" si="183"/>
        <v>0</v>
      </c>
      <c r="Q393" s="169">
        <f t="shared" si="184"/>
        <v>0</v>
      </c>
      <c r="R393" s="169">
        <f t="shared" si="212"/>
        <v>0</v>
      </c>
      <c r="T393" s="290">
        <v>3020101010102</v>
      </c>
      <c r="U393" s="328" t="s">
        <v>621</v>
      </c>
      <c r="V393" s="329">
        <v>50000000</v>
      </c>
      <c r="W393" s="329">
        <v>0</v>
      </c>
      <c r="X393" s="329">
        <v>0</v>
      </c>
      <c r="Y393" s="329">
        <v>50000000</v>
      </c>
      <c r="Z393" s="329">
        <f t="shared" ref="Z393:Z456" si="214">+V393+W393+X393-Y393</f>
        <v>0</v>
      </c>
      <c r="AA393" s="329">
        <v>0</v>
      </c>
      <c r="AB393" s="329">
        <v>0</v>
      </c>
      <c r="AC393" s="329">
        <v>0</v>
      </c>
      <c r="AD393" s="329">
        <v>0</v>
      </c>
      <c r="AE393" s="329">
        <v>0</v>
      </c>
      <c r="AF393" s="329">
        <v>0</v>
      </c>
      <c r="AG393" s="329">
        <v>0</v>
      </c>
      <c r="AH393" s="329">
        <v>0</v>
      </c>
      <c r="AI393" s="329">
        <v>0</v>
      </c>
      <c r="AJ393" s="335">
        <f t="shared" ref="AJ393:AJ456" si="215">+W393-F393</f>
        <v>0</v>
      </c>
    </row>
    <row r="394" spans="1:36" s="4" customFormat="1" x14ac:dyDescent="0.25">
      <c r="A394" s="45">
        <v>3020101010103</v>
      </c>
      <c r="B394" s="1" t="s">
        <v>622</v>
      </c>
      <c r="C394" s="169">
        <v>200000000</v>
      </c>
      <c r="D394" s="169">
        <v>0</v>
      </c>
      <c r="E394" s="169">
        <v>125354200</v>
      </c>
      <c r="F394" s="169">
        <v>0</v>
      </c>
      <c r="G394" s="169">
        <f t="shared" si="213"/>
        <v>74645800</v>
      </c>
      <c r="H394" s="169">
        <v>0</v>
      </c>
      <c r="I394" s="169">
        <v>48717470</v>
      </c>
      <c r="J394" s="169">
        <f t="shared" si="211"/>
        <v>25928330</v>
      </c>
      <c r="K394" s="169">
        <v>10335039</v>
      </c>
      <c r="L394" s="169">
        <v>29260720</v>
      </c>
      <c r="M394" s="169">
        <f t="shared" si="182"/>
        <v>19456750</v>
      </c>
      <c r="N394" s="169">
        <v>0</v>
      </c>
      <c r="O394" s="169">
        <v>74645800</v>
      </c>
      <c r="P394" s="169">
        <f t="shared" si="183"/>
        <v>25928330</v>
      </c>
      <c r="Q394" s="169">
        <f t="shared" si="184"/>
        <v>0</v>
      </c>
      <c r="R394" s="169">
        <f t="shared" si="212"/>
        <v>29260720</v>
      </c>
      <c r="T394" s="290">
        <v>3020101010103</v>
      </c>
      <c r="U394" s="328" t="s">
        <v>622</v>
      </c>
      <c r="V394" s="329">
        <v>200000000</v>
      </c>
      <c r="W394" s="329">
        <v>0</v>
      </c>
      <c r="X394" s="329">
        <v>0</v>
      </c>
      <c r="Y394" s="329">
        <v>125354200</v>
      </c>
      <c r="Z394" s="329">
        <f t="shared" si="214"/>
        <v>74645800</v>
      </c>
      <c r="AA394" s="329">
        <v>0</v>
      </c>
      <c r="AB394" s="329">
        <v>74645800</v>
      </c>
      <c r="AC394" s="329">
        <v>0</v>
      </c>
      <c r="AD394" s="329">
        <v>0</v>
      </c>
      <c r="AE394" s="329">
        <v>48717470</v>
      </c>
      <c r="AF394" s="329">
        <v>25928330</v>
      </c>
      <c r="AG394" s="329">
        <v>18925681</v>
      </c>
      <c r="AH394" s="329">
        <v>10335039</v>
      </c>
      <c r="AI394" s="329">
        <v>29260720</v>
      </c>
      <c r="AJ394" s="335">
        <f t="shared" si="215"/>
        <v>0</v>
      </c>
    </row>
    <row r="395" spans="1:36" x14ac:dyDescent="0.25">
      <c r="A395" s="14">
        <v>30201010102</v>
      </c>
      <c r="B395" s="9" t="s">
        <v>623</v>
      </c>
      <c r="C395" s="10">
        <f>+C396+C397+C398</f>
        <v>635000000</v>
      </c>
      <c r="D395" s="10">
        <f t="shared" ref="D395:R395" si="216">+D396+D397+D398</f>
        <v>0</v>
      </c>
      <c r="E395" s="10">
        <f t="shared" si="216"/>
        <v>237000000</v>
      </c>
      <c r="F395" s="10">
        <f t="shared" si="216"/>
        <v>0</v>
      </c>
      <c r="G395" s="10">
        <f t="shared" si="213"/>
        <v>398000000</v>
      </c>
      <c r="H395" s="10">
        <f t="shared" si="216"/>
        <v>0</v>
      </c>
      <c r="I395" s="10">
        <f t="shared" si="216"/>
        <v>397930154</v>
      </c>
      <c r="J395" s="10">
        <f t="shared" si="211"/>
        <v>69846</v>
      </c>
      <c r="K395" s="10">
        <f t="shared" si="216"/>
        <v>99482538</v>
      </c>
      <c r="L395" s="10">
        <f t="shared" si="216"/>
        <v>298447614</v>
      </c>
      <c r="M395" s="10">
        <f t="shared" si="182"/>
        <v>99482540</v>
      </c>
      <c r="N395" s="10">
        <f t="shared" si="216"/>
        <v>0</v>
      </c>
      <c r="O395" s="10">
        <f t="shared" si="216"/>
        <v>398000000</v>
      </c>
      <c r="P395" s="10">
        <f t="shared" si="183"/>
        <v>69846</v>
      </c>
      <c r="Q395" s="10">
        <f t="shared" si="184"/>
        <v>0</v>
      </c>
      <c r="R395" s="10">
        <f t="shared" si="212"/>
        <v>298447614</v>
      </c>
      <c r="T395" s="290">
        <v>30201010102</v>
      </c>
      <c r="U395" s="328" t="s">
        <v>623</v>
      </c>
      <c r="V395" s="329">
        <v>635000000</v>
      </c>
      <c r="W395" s="329">
        <v>0</v>
      </c>
      <c r="X395" s="329">
        <v>0</v>
      </c>
      <c r="Y395" s="329">
        <v>237000000</v>
      </c>
      <c r="Z395" s="329">
        <f t="shared" si="214"/>
        <v>398000000</v>
      </c>
      <c r="AA395" s="329">
        <v>0</v>
      </c>
      <c r="AB395" s="329">
        <v>398000000</v>
      </c>
      <c r="AC395" s="329">
        <v>0</v>
      </c>
      <c r="AD395" s="329">
        <v>0</v>
      </c>
      <c r="AE395" s="329">
        <v>397930154</v>
      </c>
      <c r="AF395" s="329">
        <v>69846</v>
      </c>
      <c r="AG395" s="329">
        <v>198965076</v>
      </c>
      <c r="AH395" s="329">
        <v>99482538</v>
      </c>
      <c r="AI395" s="329">
        <v>298447614</v>
      </c>
      <c r="AJ395" s="335">
        <f t="shared" si="215"/>
        <v>0</v>
      </c>
    </row>
    <row r="396" spans="1:36" x14ac:dyDescent="0.25">
      <c r="A396" s="43">
        <v>3020101010201</v>
      </c>
      <c r="B396" s="1" t="s">
        <v>624</v>
      </c>
      <c r="C396" s="169">
        <v>150000000</v>
      </c>
      <c r="D396" s="169">
        <v>0</v>
      </c>
      <c r="E396" s="169">
        <v>150000000</v>
      </c>
      <c r="F396" s="169">
        <v>0</v>
      </c>
      <c r="G396" s="169">
        <f t="shared" si="213"/>
        <v>0</v>
      </c>
      <c r="H396" s="169">
        <v>0</v>
      </c>
      <c r="I396" s="169">
        <v>0</v>
      </c>
      <c r="J396" s="169">
        <f t="shared" si="211"/>
        <v>0</v>
      </c>
      <c r="K396" s="169">
        <v>0</v>
      </c>
      <c r="L396" s="169">
        <v>0</v>
      </c>
      <c r="M396" s="169">
        <f t="shared" si="182"/>
        <v>0</v>
      </c>
      <c r="N396" s="169">
        <v>0</v>
      </c>
      <c r="O396" s="169">
        <v>0</v>
      </c>
      <c r="P396" s="169">
        <f t="shared" si="183"/>
        <v>0</v>
      </c>
      <c r="Q396" s="169">
        <f t="shared" si="184"/>
        <v>0</v>
      </c>
      <c r="R396" s="169">
        <f t="shared" si="212"/>
        <v>0</v>
      </c>
      <c r="T396" s="290">
        <v>3020101010201</v>
      </c>
      <c r="U396" s="328" t="s">
        <v>624</v>
      </c>
      <c r="V396" s="329">
        <v>150000000</v>
      </c>
      <c r="W396" s="329">
        <v>0</v>
      </c>
      <c r="X396" s="329">
        <v>0</v>
      </c>
      <c r="Y396" s="329">
        <v>150000000</v>
      </c>
      <c r="Z396" s="329">
        <f t="shared" si="214"/>
        <v>0</v>
      </c>
      <c r="AA396" s="329">
        <v>0</v>
      </c>
      <c r="AB396" s="329">
        <v>0</v>
      </c>
      <c r="AC396" s="329">
        <v>0</v>
      </c>
      <c r="AD396" s="329">
        <v>0</v>
      </c>
      <c r="AE396" s="329">
        <v>0</v>
      </c>
      <c r="AF396" s="329">
        <v>0</v>
      </c>
      <c r="AG396" s="329">
        <v>0</v>
      </c>
      <c r="AH396" s="329">
        <v>0</v>
      </c>
      <c r="AI396" s="329">
        <v>0</v>
      </c>
      <c r="AJ396" s="335">
        <f t="shared" si="215"/>
        <v>0</v>
      </c>
    </row>
    <row r="397" spans="1:36" x14ac:dyDescent="0.25">
      <c r="A397" s="44">
        <v>3020101010202</v>
      </c>
      <c r="B397" s="1" t="s">
        <v>625</v>
      </c>
      <c r="C397" s="169">
        <v>135000000</v>
      </c>
      <c r="D397" s="169">
        <v>0</v>
      </c>
      <c r="E397" s="169">
        <v>87000000</v>
      </c>
      <c r="F397" s="169">
        <v>0</v>
      </c>
      <c r="G397" s="169">
        <f t="shared" si="213"/>
        <v>48000000</v>
      </c>
      <c r="H397" s="169">
        <v>0</v>
      </c>
      <c r="I397" s="169">
        <v>47930154</v>
      </c>
      <c r="J397" s="169">
        <f t="shared" si="211"/>
        <v>69846</v>
      </c>
      <c r="K397" s="169">
        <v>0</v>
      </c>
      <c r="L397" s="169">
        <v>47930154</v>
      </c>
      <c r="M397" s="169">
        <f t="shared" si="182"/>
        <v>0</v>
      </c>
      <c r="N397" s="169">
        <v>0</v>
      </c>
      <c r="O397" s="169">
        <v>48000000</v>
      </c>
      <c r="P397" s="169">
        <f t="shared" si="183"/>
        <v>69846</v>
      </c>
      <c r="Q397" s="169">
        <f t="shared" si="184"/>
        <v>0</v>
      </c>
      <c r="R397" s="169">
        <f t="shared" si="212"/>
        <v>47930154</v>
      </c>
      <c r="T397" s="290">
        <v>3020101010202</v>
      </c>
      <c r="U397" s="328" t="s">
        <v>625</v>
      </c>
      <c r="V397" s="329">
        <v>135000000</v>
      </c>
      <c r="W397" s="329">
        <v>0</v>
      </c>
      <c r="X397" s="329">
        <v>0</v>
      </c>
      <c r="Y397" s="329">
        <v>87000000</v>
      </c>
      <c r="Z397" s="329">
        <f t="shared" si="214"/>
        <v>48000000</v>
      </c>
      <c r="AA397" s="329">
        <v>0</v>
      </c>
      <c r="AB397" s="329">
        <v>48000000</v>
      </c>
      <c r="AC397" s="329">
        <v>0</v>
      </c>
      <c r="AD397" s="329">
        <v>0</v>
      </c>
      <c r="AE397" s="329">
        <v>47930154</v>
      </c>
      <c r="AF397" s="329">
        <v>69846</v>
      </c>
      <c r="AG397" s="329">
        <v>47930154</v>
      </c>
      <c r="AH397" s="329">
        <v>0</v>
      </c>
      <c r="AI397" s="329">
        <v>47930154</v>
      </c>
      <c r="AJ397" s="335">
        <f t="shared" si="215"/>
        <v>0</v>
      </c>
    </row>
    <row r="398" spans="1:36" s="4" customFormat="1" x14ac:dyDescent="0.25">
      <c r="A398" s="45">
        <v>3020101010203</v>
      </c>
      <c r="B398" s="1" t="s">
        <v>626</v>
      </c>
      <c r="C398" s="169">
        <v>350000000</v>
      </c>
      <c r="D398" s="169">
        <v>0</v>
      </c>
      <c r="E398" s="169">
        <v>0</v>
      </c>
      <c r="F398" s="169">
        <v>0</v>
      </c>
      <c r="G398" s="169">
        <f t="shared" si="213"/>
        <v>350000000</v>
      </c>
      <c r="H398" s="169">
        <v>0</v>
      </c>
      <c r="I398" s="169">
        <v>350000000</v>
      </c>
      <c r="J398" s="169">
        <f t="shared" si="211"/>
        <v>0</v>
      </c>
      <c r="K398" s="169">
        <v>99482538</v>
      </c>
      <c r="L398" s="169">
        <v>250517460</v>
      </c>
      <c r="M398" s="169">
        <f t="shared" ref="M398:M461" si="217">+I398-L398</f>
        <v>99482540</v>
      </c>
      <c r="N398" s="169">
        <v>0</v>
      </c>
      <c r="O398" s="169">
        <v>350000000</v>
      </c>
      <c r="P398" s="169">
        <f t="shared" ref="P398:P461" si="218">+O398-I398</f>
        <v>0</v>
      </c>
      <c r="Q398" s="169">
        <f t="shared" ref="Q398:Q461" si="219">+G398-O398</f>
        <v>0</v>
      </c>
      <c r="R398" s="169">
        <f t="shared" si="212"/>
        <v>250517460</v>
      </c>
      <c r="T398" s="290">
        <v>3020101010203</v>
      </c>
      <c r="U398" s="328" t="s">
        <v>626</v>
      </c>
      <c r="V398" s="329">
        <v>350000000</v>
      </c>
      <c r="W398" s="329">
        <v>0</v>
      </c>
      <c r="X398" s="329">
        <v>0</v>
      </c>
      <c r="Y398" s="329">
        <v>0</v>
      </c>
      <c r="Z398" s="329">
        <f t="shared" si="214"/>
        <v>350000000</v>
      </c>
      <c r="AA398" s="329">
        <v>0</v>
      </c>
      <c r="AB398" s="329">
        <v>350000000</v>
      </c>
      <c r="AC398" s="329">
        <v>0</v>
      </c>
      <c r="AD398" s="329">
        <v>0</v>
      </c>
      <c r="AE398" s="329">
        <v>350000000</v>
      </c>
      <c r="AF398" s="329">
        <v>0</v>
      </c>
      <c r="AG398" s="329">
        <v>151034922</v>
      </c>
      <c r="AH398" s="329">
        <v>99482538</v>
      </c>
      <c r="AI398" s="329">
        <v>250517460</v>
      </c>
      <c r="AJ398" s="335">
        <f t="shared" si="215"/>
        <v>0</v>
      </c>
    </row>
    <row r="399" spans="1:36" x14ac:dyDescent="0.25">
      <c r="A399" s="14">
        <v>30201010103</v>
      </c>
      <c r="B399" s="9" t="s">
        <v>627</v>
      </c>
      <c r="C399" s="10">
        <f>+C400+C401+C402</f>
        <v>1840000000</v>
      </c>
      <c r="D399" s="10">
        <f t="shared" ref="D399:R399" si="220">+D400+D401+D402</f>
        <v>0</v>
      </c>
      <c r="E399" s="10">
        <f t="shared" si="220"/>
        <v>1456814116</v>
      </c>
      <c r="F399" s="10">
        <f t="shared" si="220"/>
        <v>1200000000</v>
      </c>
      <c r="G399" s="10">
        <f t="shared" si="213"/>
        <v>1583185884</v>
      </c>
      <c r="H399" s="10">
        <f t="shared" si="220"/>
        <v>0</v>
      </c>
      <c r="I399" s="10">
        <f t="shared" si="220"/>
        <v>1538860865.9300001</v>
      </c>
      <c r="J399" s="10">
        <f t="shared" si="211"/>
        <v>44325018.069999933</v>
      </c>
      <c r="K399" s="10">
        <f t="shared" si="220"/>
        <v>216096810.28999996</v>
      </c>
      <c r="L399" s="10">
        <f t="shared" si="220"/>
        <v>899282847.82999992</v>
      </c>
      <c r="M399" s="10">
        <f t="shared" si="217"/>
        <v>639578018.10000014</v>
      </c>
      <c r="N399" s="10">
        <f t="shared" si="220"/>
        <v>0</v>
      </c>
      <c r="O399" s="10">
        <f t="shared" si="220"/>
        <v>1583185884</v>
      </c>
      <c r="P399" s="10">
        <f t="shared" si="218"/>
        <v>44325018.069999933</v>
      </c>
      <c r="Q399" s="10">
        <f t="shared" si="219"/>
        <v>0</v>
      </c>
      <c r="R399" s="10">
        <f t="shared" si="212"/>
        <v>899282847.82999992</v>
      </c>
      <c r="T399" s="290">
        <v>30201010103</v>
      </c>
      <c r="U399" s="328" t="s">
        <v>627</v>
      </c>
      <c r="V399" s="329">
        <v>1840000000</v>
      </c>
      <c r="W399" s="329">
        <v>1200000000</v>
      </c>
      <c r="X399" s="329">
        <v>0</v>
      </c>
      <c r="Y399" s="329">
        <v>1456814116</v>
      </c>
      <c r="Z399" s="329">
        <f t="shared" si="214"/>
        <v>1583185884</v>
      </c>
      <c r="AA399" s="329">
        <v>0</v>
      </c>
      <c r="AB399" s="329">
        <v>1583185884</v>
      </c>
      <c r="AC399" s="329">
        <v>0</v>
      </c>
      <c r="AD399" s="329">
        <v>0</v>
      </c>
      <c r="AE399" s="329">
        <v>1538860865.9300001</v>
      </c>
      <c r="AF399" s="329">
        <v>44325018.069999933</v>
      </c>
      <c r="AG399" s="329">
        <v>683186037.53999996</v>
      </c>
      <c r="AH399" s="329">
        <v>216096810.28999996</v>
      </c>
      <c r="AI399" s="329">
        <v>899282847.82999992</v>
      </c>
      <c r="AJ399" s="335">
        <f t="shared" si="215"/>
        <v>0</v>
      </c>
    </row>
    <row r="400" spans="1:36" x14ac:dyDescent="0.25">
      <c r="A400" s="43">
        <v>3020101010301</v>
      </c>
      <c r="B400" s="1" t="s">
        <v>628</v>
      </c>
      <c r="C400" s="169">
        <v>850000000</v>
      </c>
      <c r="D400" s="169">
        <v>0</v>
      </c>
      <c r="E400" s="169">
        <v>850000000</v>
      </c>
      <c r="F400" s="169">
        <v>0</v>
      </c>
      <c r="G400" s="169">
        <f t="shared" si="213"/>
        <v>0</v>
      </c>
      <c r="H400" s="169">
        <v>0</v>
      </c>
      <c r="I400" s="169">
        <v>0</v>
      </c>
      <c r="J400" s="169">
        <f t="shared" si="211"/>
        <v>0</v>
      </c>
      <c r="K400" s="169">
        <v>0</v>
      </c>
      <c r="L400" s="169">
        <v>0</v>
      </c>
      <c r="M400" s="169">
        <f t="shared" si="217"/>
        <v>0</v>
      </c>
      <c r="N400" s="169">
        <v>0</v>
      </c>
      <c r="O400" s="169">
        <v>0</v>
      </c>
      <c r="P400" s="169">
        <f t="shared" si="218"/>
        <v>0</v>
      </c>
      <c r="Q400" s="169">
        <f t="shared" si="219"/>
        <v>0</v>
      </c>
      <c r="R400" s="169">
        <f t="shared" si="212"/>
        <v>0</v>
      </c>
      <c r="T400" s="290">
        <v>3020101010301</v>
      </c>
      <c r="U400" s="328" t="s">
        <v>628</v>
      </c>
      <c r="V400" s="329">
        <v>850000000</v>
      </c>
      <c r="W400" s="329">
        <v>0</v>
      </c>
      <c r="X400" s="329">
        <v>0</v>
      </c>
      <c r="Y400" s="329">
        <v>850000000</v>
      </c>
      <c r="Z400" s="329">
        <f t="shared" si="214"/>
        <v>0</v>
      </c>
      <c r="AA400" s="329">
        <v>0</v>
      </c>
      <c r="AB400" s="329">
        <v>0</v>
      </c>
      <c r="AC400" s="329">
        <v>0</v>
      </c>
      <c r="AD400" s="329">
        <v>0</v>
      </c>
      <c r="AE400" s="329">
        <v>0</v>
      </c>
      <c r="AF400" s="329">
        <v>0</v>
      </c>
      <c r="AG400" s="329">
        <v>0</v>
      </c>
      <c r="AH400" s="329">
        <v>0</v>
      </c>
      <c r="AI400" s="329">
        <v>0</v>
      </c>
      <c r="AJ400" s="335">
        <f t="shared" si="215"/>
        <v>0</v>
      </c>
    </row>
    <row r="401" spans="1:36" x14ac:dyDescent="0.25">
      <c r="A401" s="44">
        <v>3020101010302</v>
      </c>
      <c r="B401" s="1" t="s">
        <v>629</v>
      </c>
      <c r="C401" s="169">
        <v>140000000</v>
      </c>
      <c r="D401" s="169">
        <v>0</v>
      </c>
      <c r="E401" s="169">
        <v>140000000</v>
      </c>
      <c r="F401" s="169">
        <v>0</v>
      </c>
      <c r="G401" s="169">
        <f t="shared" si="213"/>
        <v>0</v>
      </c>
      <c r="H401" s="169">
        <v>0</v>
      </c>
      <c r="I401" s="169">
        <v>0</v>
      </c>
      <c r="J401" s="169">
        <f t="shared" si="211"/>
        <v>0</v>
      </c>
      <c r="K401" s="169">
        <v>0</v>
      </c>
      <c r="L401" s="169">
        <v>0</v>
      </c>
      <c r="M401" s="169">
        <f t="shared" si="217"/>
        <v>0</v>
      </c>
      <c r="N401" s="169">
        <v>0</v>
      </c>
      <c r="O401" s="169">
        <v>0</v>
      </c>
      <c r="P401" s="169">
        <f t="shared" si="218"/>
        <v>0</v>
      </c>
      <c r="Q401" s="169">
        <f t="shared" si="219"/>
        <v>0</v>
      </c>
      <c r="R401" s="169">
        <f t="shared" si="212"/>
        <v>0</v>
      </c>
      <c r="T401" s="290">
        <v>3020101010302</v>
      </c>
      <c r="U401" s="328" t="s">
        <v>629</v>
      </c>
      <c r="V401" s="329">
        <v>140000000</v>
      </c>
      <c r="W401" s="329">
        <v>0</v>
      </c>
      <c r="X401" s="329">
        <v>0</v>
      </c>
      <c r="Y401" s="329">
        <v>140000000</v>
      </c>
      <c r="Z401" s="329">
        <f t="shared" si="214"/>
        <v>0</v>
      </c>
      <c r="AA401" s="329">
        <v>0</v>
      </c>
      <c r="AB401" s="329">
        <v>0</v>
      </c>
      <c r="AC401" s="329">
        <v>0</v>
      </c>
      <c r="AD401" s="329">
        <v>0</v>
      </c>
      <c r="AE401" s="329">
        <v>0</v>
      </c>
      <c r="AF401" s="329">
        <v>0</v>
      </c>
      <c r="AG401" s="329">
        <v>0</v>
      </c>
      <c r="AH401" s="329">
        <v>0</v>
      </c>
      <c r="AI401" s="329">
        <v>0</v>
      </c>
      <c r="AJ401" s="335">
        <f t="shared" si="215"/>
        <v>0</v>
      </c>
    </row>
    <row r="402" spans="1:36" s="4" customFormat="1" x14ac:dyDescent="0.25">
      <c r="A402" s="45">
        <v>3020101010303</v>
      </c>
      <c r="B402" s="1" t="s">
        <v>630</v>
      </c>
      <c r="C402" s="169">
        <v>850000000</v>
      </c>
      <c r="D402" s="169">
        <v>0</v>
      </c>
      <c r="E402" s="169">
        <v>466814116</v>
      </c>
      <c r="F402" s="232">
        <v>1200000000</v>
      </c>
      <c r="G402" s="169">
        <f t="shared" si="213"/>
        <v>1583185884</v>
      </c>
      <c r="H402" s="169">
        <v>0</v>
      </c>
      <c r="I402" s="169">
        <v>1538860865.9300001</v>
      </c>
      <c r="J402" s="169">
        <f t="shared" si="211"/>
        <v>44325018.069999933</v>
      </c>
      <c r="K402" s="169">
        <v>216096810.28999996</v>
      </c>
      <c r="L402" s="169">
        <v>899282847.82999992</v>
      </c>
      <c r="M402" s="169">
        <f t="shared" si="217"/>
        <v>639578018.10000014</v>
      </c>
      <c r="N402" s="169">
        <v>0</v>
      </c>
      <c r="O402" s="169">
        <v>1583185884</v>
      </c>
      <c r="P402" s="169">
        <f t="shared" si="218"/>
        <v>44325018.069999933</v>
      </c>
      <c r="Q402" s="169">
        <f t="shared" si="219"/>
        <v>0</v>
      </c>
      <c r="R402" s="169">
        <f t="shared" si="212"/>
        <v>899282847.82999992</v>
      </c>
      <c r="T402" s="290">
        <v>3020101010303</v>
      </c>
      <c r="U402" s="328" t="s">
        <v>630</v>
      </c>
      <c r="V402" s="329">
        <v>850000000</v>
      </c>
      <c r="W402" s="330">
        <v>1200000000</v>
      </c>
      <c r="X402" s="329">
        <v>0</v>
      </c>
      <c r="Y402" s="329">
        <v>466814116</v>
      </c>
      <c r="Z402" s="329">
        <f t="shared" si="214"/>
        <v>1583185884</v>
      </c>
      <c r="AA402" s="329">
        <v>0</v>
      </c>
      <c r="AB402" s="329">
        <v>1583185884</v>
      </c>
      <c r="AC402" s="329">
        <v>0</v>
      </c>
      <c r="AD402" s="329">
        <v>0</v>
      </c>
      <c r="AE402" s="329">
        <v>1538860865.9300001</v>
      </c>
      <c r="AF402" s="329">
        <v>44325018.069999933</v>
      </c>
      <c r="AG402" s="329">
        <v>683186037.53999996</v>
      </c>
      <c r="AH402" s="329">
        <v>216096810.28999996</v>
      </c>
      <c r="AI402" s="329">
        <v>899282847.82999992</v>
      </c>
      <c r="AJ402" s="335">
        <f t="shared" si="215"/>
        <v>0</v>
      </c>
    </row>
    <row r="403" spans="1:36" x14ac:dyDescent="0.25">
      <c r="A403" s="14">
        <v>30201010104</v>
      </c>
      <c r="B403" s="9" t="s">
        <v>631</v>
      </c>
      <c r="C403" s="10">
        <f>+C405+C406+C404</f>
        <v>193000000</v>
      </c>
      <c r="D403" s="10">
        <f t="shared" ref="D403:R403" si="221">+D405+D406+D404</f>
        <v>0</v>
      </c>
      <c r="E403" s="10">
        <f t="shared" si="221"/>
        <v>166450000</v>
      </c>
      <c r="F403" s="10">
        <f t="shared" si="221"/>
        <v>0</v>
      </c>
      <c r="G403" s="10">
        <f t="shared" si="213"/>
        <v>26550000</v>
      </c>
      <c r="H403" s="10">
        <f t="shared" si="221"/>
        <v>0</v>
      </c>
      <c r="I403" s="10">
        <f t="shared" si="221"/>
        <v>26550000</v>
      </c>
      <c r="J403" s="10">
        <f t="shared" si="211"/>
        <v>0</v>
      </c>
      <c r="K403" s="10">
        <f t="shared" si="221"/>
        <v>0</v>
      </c>
      <c r="L403" s="10">
        <f t="shared" si="221"/>
        <v>26550000</v>
      </c>
      <c r="M403" s="10">
        <f t="shared" si="217"/>
        <v>0</v>
      </c>
      <c r="N403" s="10">
        <f t="shared" si="221"/>
        <v>0</v>
      </c>
      <c r="O403" s="10">
        <f t="shared" si="221"/>
        <v>26550000</v>
      </c>
      <c r="P403" s="10">
        <f t="shared" si="218"/>
        <v>0</v>
      </c>
      <c r="Q403" s="10">
        <f t="shared" si="219"/>
        <v>0</v>
      </c>
      <c r="R403" s="10">
        <f t="shared" si="212"/>
        <v>26550000</v>
      </c>
      <c r="T403" s="290">
        <v>30201010104</v>
      </c>
      <c r="U403" s="328" t="s">
        <v>631</v>
      </c>
      <c r="V403" s="329">
        <v>193000000</v>
      </c>
      <c r="W403" s="329">
        <v>0</v>
      </c>
      <c r="X403" s="329">
        <v>0</v>
      </c>
      <c r="Y403" s="329">
        <v>166450000</v>
      </c>
      <c r="Z403" s="329">
        <f t="shared" si="214"/>
        <v>26550000</v>
      </c>
      <c r="AA403" s="329">
        <v>0</v>
      </c>
      <c r="AB403" s="329">
        <v>26550000</v>
      </c>
      <c r="AC403" s="329">
        <v>0</v>
      </c>
      <c r="AD403" s="329">
        <v>0</v>
      </c>
      <c r="AE403" s="329">
        <v>26550000</v>
      </c>
      <c r="AF403" s="329">
        <v>0</v>
      </c>
      <c r="AG403" s="329">
        <v>26550000</v>
      </c>
      <c r="AH403" s="329">
        <v>0</v>
      </c>
      <c r="AI403" s="329">
        <v>26550000</v>
      </c>
      <c r="AJ403" s="335">
        <f t="shared" si="215"/>
        <v>0</v>
      </c>
    </row>
    <row r="404" spans="1:36" s="4" customFormat="1" x14ac:dyDescent="0.25">
      <c r="A404" s="43">
        <v>3020101010401</v>
      </c>
      <c r="B404" s="25" t="s">
        <v>1668</v>
      </c>
      <c r="C404" s="262"/>
      <c r="D404" s="262">
        <v>0</v>
      </c>
      <c r="E404" s="262">
        <v>0</v>
      </c>
      <c r="F404" s="262">
        <v>0</v>
      </c>
      <c r="G404" s="262">
        <f t="shared" si="213"/>
        <v>0</v>
      </c>
      <c r="H404" s="262">
        <v>0</v>
      </c>
      <c r="I404" s="262">
        <v>0</v>
      </c>
      <c r="J404" s="262">
        <f t="shared" si="211"/>
        <v>0</v>
      </c>
      <c r="K404" s="262">
        <v>0</v>
      </c>
      <c r="L404" s="262">
        <v>0</v>
      </c>
      <c r="M404" s="262">
        <f t="shared" si="217"/>
        <v>0</v>
      </c>
      <c r="N404" s="262">
        <v>0</v>
      </c>
      <c r="O404" s="262">
        <v>0</v>
      </c>
      <c r="P404" s="262">
        <f t="shared" si="218"/>
        <v>0</v>
      </c>
      <c r="Q404" s="262">
        <f t="shared" si="219"/>
        <v>0</v>
      </c>
      <c r="R404" s="262">
        <f t="shared" si="212"/>
        <v>0</v>
      </c>
      <c r="T404" s="290">
        <v>3020101010401</v>
      </c>
      <c r="U404" s="328" t="s">
        <v>1668</v>
      </c>
      <c r="V404" s="329">
        <v>0</v>
      </c>
      <c r="W404" s="329">
        <v>0</v>
      </c>
      <c r="X404" s="329">
        <v>0</v>
      </c>
      <c r="Y404" s="329">
        <v>0</v>
      </c>
      <c r="Z404" s="329">
        <f t="shared" si="214"/>
        <v>0</v>
      </c>
      <c r="AA404" s="329">
        <v>0</v>
      </c>
      <c r="AB404" s="329">
        <v>0</v>
      </c>
      <c r="AC404" s="329">
        <v>0</v>
      </c>
      <c r="AD404" s="329">
        <v>0</v>
      </c>
      <c r="AE404" s="329">
        <v>0</v>
      </c>
      <c r="AF404" s="329">
        <v>0</v>
      </c>
      <c r="AG404" s="329">
        <v>0</v>
      </c>
      <c r="AH404" s="329">
        <v>0</v>
      </c>
      <c r="AI404" s="329">
        <v>0</v>
      </c>
      <c r="AJ404" s="335">
        <f t="shared" si="215"/>
        <v>0</v>
      </c>
    </row>
    <row r="405" spans="1:36" x14ac:dyDescent="0.25">
      <c r="A405" s="44">
        <v>3020101010402</v>
      </c>
      <c r="B405" s="1" t="s">
        <v>632</v>
      </c>
      <c r="C405" s="169">
        <v>40000000</v>
      </c>
      <c r="D405" s="169">
        <v>0</v>
      </c>
      <c r="E405" s="169">
        <v>40000000</v>
      </c>
      <c r="F405" s="169">
        <v>0</v>
      </c>
      <c r="G405" s="169">
        <f t="shared" si="213"/>
        <v>0</v>
      </c>
      <c r="H405" s="169">
        <v>0</v>
      </c>
      <c r="I405" s="169">
        <v>0</v>
      </c>
      <c r="J405" s="169">
        <f t="shared" si="211"/>
        <v>0</v>
      </c>
      <c r="K405" s="169">
        <v>0</v>
      </c>
      <c r="L405" s="169">
        <v>0</v>
      </c>
      <c r="M405" s="169">
        <f t="shared" si="217"/>
        <v>0</v>
      </c>
      <c r="N405" s="169">
        <v>0</v>
      </c>
      <c r="O405" s="169">
        <v>0</v>
      </c>
      <c r="P405" s="169">
        <f t="shared" si="218"/>
        <v>0</v>
      </c>
      <c r="Q405" s="169">
        <f t="shared" si="219"/>
        <v>0</v>
      </c>
      <c r="R405" s="169">
        <f t="shared" si="212"/>
        <v>0</v>
      </c>
      <c r="T405" s="290">
        <v>3020101010402</v>
      </c>
      <c r="U405" s="328" t="s">
        <v>632</v>
      </c>
      <c r="V405" s="329">
        <v>40000000</v>
      </c>
      <c r="W405" s="329">
        <v>0</v>
      </c>
      <c r="X405" s="329">
        <v>0</v>
      </c>
      <c r="Y405" s="329">
        <v>40000000</v>
      </c>
      <c r="Z405" s="329">
        <f t="shared" si="214"/>
        <v>0</v>
      </c>
      <c r="AA405" s="329">
        <v>0</v>
      </c>
      <c r="AB405" s="329">
        <v>0</v>
      </c>
      <c r="AC405" s="329">
        <v>0</v>
      </c>
      <c r="AD405" s="329">
        <v>0</v>
      </c>
      <c r="AE405" s="329">
        <v>0</v>
      </c>
      <c r="AF405" s="329">
        <v>0</v>
      </c>
      <c r="AG405" s="329">
        <v>0</v>
      </c>
      <c r="AH405" s="329">
        <v>0</v>
      </c>
      <c r="AI405" s="329">
        <v>0</v>
      </c>
      <c r="AJ405" s="335">
        <f t="shared" si="215"/>
        <v>0</v>
      </c>
    </row>
    <row r="406" spans="1:36" x14ac:dyDescent="0.25">
      <c r="A406" s="45">
        <v>3020101010403</v>
      </c>
      <c r="B406" s="1" t="s">
        <v>633</v>
      </c>
      <c r="C406" s="169">
        <v>153000000</v>
      </c>
      <c r="D406" s="169">
        <v>0</v>
      </c>
      <c r="E406" s="169">
        <v>126450000</v>
      </c>
      <c r="F406" s="169">
        <v>0</v>
      </c>
      <c r="G406" s="169">
        <f t="shared" si="213"/>
        <v>26550000</v>
      </c>
      <c r="H406" s="169">
        <v>0</v>
      </c>
      <c r="I406" s="169">
        <v>26550000</v>
      </c>
      <c r="J406" s="169">
        <f t="shared" si="211"/>
        <v>0</v>
      </c>
      <c r="K406" s="169">
        <v>0</v>
      </c>
      <c r="L406" s="169">
        <v>26550000</v>
      </c>
      <c r="M406" s="169">
        <f t="shared" si="217"/>
        <v>0</v>
      </c>
      <c r="N406" s="169">
        <v>0</v>
      </c>
      <c r="O406" s="169">
        <v>26550000</v>
      </c>
      <c r="P406" s="169">
        <f t="shared" si="218"/>
        <v>0</v>
      </c>
      <c r="Q406" s="169">
        <f t="shared" si="219"/>
        <v>0</v>
      </c>
      <c r="R406" s="169">
        <f t="shared" si="212"/>
        <v>26550000</v>
      </c>
      <c r="T406" s="290">
        <v>3020101010403</v>
      </c>
      <c r="U406" s="328" t="s">
        <v>633</v>
      </c>
      <c r="V406" s="329">
        <v>153000000</v>
      </c>
      <c r="W406" s="329">
        <v>0</v>
      </c>
      <c r="X406" s="329">
        <v>0</v>
      </c>
      <c r="Y406" s="329">
        <v>126450000</v>
      </c>
      <c r="Z406" s="329">
        <f t="shared" si="214"/>
        <v>26550000</v>
      </c>
      <c r="AA406" s="329">
        <v>0</v>
      </c>
      <c r="AB406" s="329">
        <v>26550000</v>
      </c>
      <c r="AC406" s="329">
        <v>0</v>
      </c>
      <c r="AD406" s="329">
        <v>0</v>
      </c>
      <c r="AE406" s="329">
        <v>26550000</v>
      </c>
      <c r="AF406" s="329">
        <v>0</v>
      </c>
      <c r="AG406" s="329">
        <v>26550000</v>
      </c>
      <c r="AH406" s="329">
        <v>0</v>
      </c>
      <c r="AI406" s="329">
        <v>26550000</v>
      </c>
      <c r="AJ406" s="335">
        <f t="shared" si="215"/>
        <v>0</v>
      </c>
    </row>
    <row r="407" spans="1:36" s="4" customFormat="1" x14ac:dyDescent="0.25">
      <c r="A407" s="14">
        <v>30201010105</v>
      </c>
      <c r="B407" s="9" t="s">
        <v>634</v>
      </c>
      <c r="C407" s="10">
        <f>+C408+C409+C410</f>
        <v>300000000</v>
      </c>
      <c r="D407" s="10">
        <f t="shared" ref="D407:R407" si="222">+D408+D409+D410</f>
        <v>0</v>
      </c>
      <c r="E407" s="10">
        <f t="shared" si="222"/>
        <v>162000000</v>
      </c>
      <c r="F407" s="10">
        <f t="shared" si="222"/>
        <v>0</v>
      </c>
      <c r="G407" s="10">
        <f t="shared" si="213"/>
        <v>138000000</v>
      </c>
      <c r="H407" s="10">
        <f t="shared" si="222"/>
        <v>0</v>
      </c>
      <c r="I407" s="10">
        <f t="shared" si="222"/>
        <v>136000000</v>
      </c>
      <c r="J407" s="10">
        <f t="shared" si="211"/>
        <v>2000000</v>
      </c>
      <c r="K407" s="10">
        <f t="shared" si="222"/>
        <v>0</v>
      </c>
      <c r="L407" s="10">
        <f t="shared" si="222"/>
        <v>136000000</v>
      </c>
      <c r="M407" s="10">
        <f t="shared" si="217"/>
        <v>0</v>
      </c>
      <c r="N407" s="10">
        <f t="shared" si="222"/>
        <v>0</v>
      </c>
      <c r="O407" s="10">
        <f t="shared" si="222"/>
        <v>138000000</v>
      </c>
      <c r="P407" s="10">
        <f t="shared" si="218"/>
        <v>2000000</v>
      </c>
      <c r="Q407" s="10">
        <f t="shared" si="219"/>
        <v>0</v>
      </c>
      <c r="R407" s="10">
        <f t="shared" si="212"/>
        <v>136000000</v>
      </c>
      <c r="T407" s="290">
        <v>30201010105</v>
      </c>
      <c r="U407" s="328" t="s">
        <v>634</v>
      </c>
      <c r="V407" s="329">
        <v>300000000</v>
      </c>
      <c r="W407" s="329">
        <v>0</v>
      </c>
      <c r="X407" s="329">
        <v>0</v>
      </c>
      <c r="Y407" s="329">
        <v>162000000</v>
      </c>
      <c r="Z407" s="329">
        <f t="shared" si="214"/>
        <v>138000000</v>
      </c>
      <c r="AA407" s="329">
        <v>0</v>
      </c>
      <c r="AB407" s="329">
        <v>138000000</v>
      </c>
      <c r="AC407" s="329">
        <v>0</v>
      </c>
      <c r="AD407" s="329">
        <v>0</v>
      </c>
      <c r="AE407" s="329">
        <v>136000000</v>
      </c>
      <c r="AF407" s="329">
        <v>2000000</v>
      </c>
      <c r="AG407" s="329">
        <v>136000000</v>
      </c>
      <c r="AH407" s="329">
        <v>0</v>
      </c>
      <c r="AI407" s="329">
        <v>136000000</v>
      </c>
      <c r="AJ407" s="335">
        <f t="shared" si="215"/>
        <v>0</v>
      </c>
    </row>
    <row r="408" spans="1:36" x14ac:dyDescent="0.25">
      <c r="A408" s="43">
        <v>3020101010501</v>
      </c>
      <c r="B408" s="1" t="s">
        <v>635</v>
      </c>
      <c r="C408" s="169">
        <v>150000000</v>
      </c>
      <c r="D408" s="169">
        <v>0</v>
      </c>
      <c r="E408" s="169">
        <v>150000000</v>
      </c>
      <c r="F408" s="169">
        <v>0</v>
      </c>
      <c r="G408" s="169">
        <f t="shared" si="213"/>
        <v>0</v>
      </c>
      <c r="H408" s="169">
        <v>0</v>
      </c>
      <c r="I408" s="169">
        <v>0</v>
      </c>
      <c r="J408" s="169">
        <f t="shared" si="211"/>
        <v>0</v>
      </c>
      <c r="K408" s="169">
        <v>0</v>
      </c>
      <c r="L408" s="169">
        <v>0</v>
      </c>
      <c r="M408" s="169">
        <f t="shared" si="217"/>
        <v>0</v>
      </c>
      <c r="N408" s="169">
        <v>0</v>
      </c>
      <c r="O408" s="169">
        <v>0</v>
      </c>
      <c r="P408" s="169">
        <f t="shared" si="218"/>
        <v>0</v>
      </c>
      <c r="Q408" s="169">
        <f t="shared" si="219"/>
        <v>0</v>
      </c>
      <c r="R408" s="169">
        <f t="shared" si="212"/>
        <v>0</v>
      </c>
      <c r="T408" s="290">
        <v>3020101010501</v>
      </c>
      <c r="U408" s="328" t="s">
        <v>635</v>
      </c>
      <c r="V408" s="329">
        <v>150000000</v>
      </c>
      <c r="W408" s="329">
        <v>0</v>
      </c>
      <c r="X408" s="329">
        <v>0</v>
      </c>
      <c r="Y408" s="329">
        <v>150000000</v>
      </c>
      <c r="Z408" s="329">
        <f t="shared" si="214"/>
        <v>0</v>
      </c>
      <c r="AA408" s="329">
        <v>0</v>
      </c>
      <c r="AB408" s="329">
        <v>0</v>
      </c>
      <c r="AC408" s="329">
        <v>0</v>
      </c>
      <c r="AD408" s="329">
        <v>0</v>
      </c>
      <c r="AE408" s="329">
        <v>0</v>
      </c>
      <c r="AF408" s="329">
        <v>0</v>
      </c>
      <c r="AG408" s="329">
        <v>0</v>
      </c>
      <c r="AH408" s="329">
        <v>0</v>
      </c>
      <c r="AI408" s="329">
        <v>0</v>
      </c>
      <c r="AJ408" s="335">
        <f t="shared" si="215"/>
        <v>0</v>
      </c>
    </row>
    <row r="409" spans="1:36" x14ac:dyDescent="0.25">
      <c r="A409" s="44">
        <v>3020101010502</v>
      </c>
      <c r="B409" s="1" t="s">
        <v>636</v>
      </c>
      <c r="C409" s="169">
        <v>110000000</v>
      </c>
      <c r="D409" s="169">
        <v>0</v>
      </c>
      <c r="E409" s="169">
        <v>0</v>
      </c>
      <c r="F409" s="169">
        <v>0</v>
      </c>
      <c r="G409" s="169">
        <f t="shared" si="213"/>
        <v>110000000</v>
      </c>
      <c r="H409" s="169">
        <v>0</v>
      </c>
      <c r="I409" s="169">
        <v>108000000</v>
      </c>
      <c r="J409" s="169">
        <f t="shared" si="211"/>
        <v>2000000</v>
      </c>
      <c r="K409" s="169">
        <v>0</v>
      </c>
      <c r="L409" s="169">
        <v>108000000</v>
      </c>
      <c r="M409" s="169">
        <f t="shared" si="217"/>
        <v>0</v>
      </c>
      <c r="N409" s="169">
        <v>0</v>
      </c>
      <c r="O409" s="169">
        <v>110000000</v>
      </c>
      <c r="P409" s="169">
        <f t="shared" si="218"/>
        <v>2000000</v>
      </c>
      <c r="Q409" s="169">
        <f t="shared" si="219"/>
        <v>0</v>
      </c>
      <c r="R409" s="169">
        <f t="shared" si="212"/>
        <v>108000000</v>
      </c>
      <c r="T409" s="290">
        <v>3020101010502</v>
      </c>
      <c r="U409" s="328" t="s">
        <v>636</v>
      </c>
      <c r="V409" s="329">
        <v>110000000</v>
      </c>
      <c r="W409" s="329">
        <v>0</v>
      </c>
      <c r="X409" s="329">
        <v>0</v>
      </c>
      <c r="Y409" s="329">
        <v>0</v>
      </c>
      <c r="Z409" s="329">
        <f t="shared" si="214"/>
        <v>110000000</v>
      </c>
      <c r="AA409" s="329">
        <v>0</v>
      </c>
      <c r="AB409" s="329">
        <v>110000000</v>
      </c>
      <c r="AC409" s="329">
        <v>0</v>
      </c>
      <c r="AD409" s="329">
        <v>0</v>
      </c>
      <c r="AE409" s="329">
        <v>108000000</v>
      </c>
      <c r="AF409" s="329">
        <v>2000000</v>
      </c>
      <c r="AG409" s="329">
        <v>108000000</v>
      </c>
      <c r="AH409" s="329">
        <v>0</v>
      </c>
      <c r="AI409" s="329">
        <v>108000000</v>
      </c>
      <c r="AJ409" s="335">
        <f t="shared" si="215"/>
        <v>0</v>
      </c>
    </row>
    <row r="410" spans="1:36" s="4" customFormat="1" x14ac:dyDescent="0.25">
      <c r="A410" s="45">
        <v>3020101010503</v>
      </c>
      <c r="B410" s="1" t="s">
        <v>637</v>
      </c>
      <c r="C410" s="169">
        <v>40000000</v>
      </c>
      <c r="D410" s="169">
        <v>0</v>
      </c>
      <c r="E410" s="169">
        <v>12000000</v>
      </c>
      <c r="F410" s="169">
        <v>0</v>
      </c>
      <c r="G410" s="169">
        <f t="shared" si="213"/>
        <v>28000000</v>
      </c>
      <c r="H410" s="169">
        <v>0</v>
      </c>
      <c r="I410" s="169">
        <v>28000000</v>
      </c>
      <c r="J410" s="169">
        <f t="shared" si="211"/>
        <v>0</v>
      </c>
      <c r="K410" s="169">
        <v>0</v>
      </c>
      <c r="L410" s="169">
        <v>28000000</v>
      </c>
      <c r="M410" s="169">
        <f t="shared" si="217"/>
        <v>0</v>
      </c>
      <c r="N410" s="169">
        <v>0</v>
      </c>
      <c r="O410" s="169">
        <v>28000000</v>
      </c>
      <c r="P410" s="169">
        <f t="shared" si="218"/>
        <v>0</v>
      </c>
      <c r="Q410" s="169">
        <f t="shared" si="219"/>
        <v>0</v>
      </c>
      <c r="R410" s="169">
        <f t="shared" si="212"/>
        <v>28000000</v>
      </c>
      <c r="T410" s="290">
        <v>3020101010503</v>
      </c>
      <c r="U410" s="328" t="s">
        <v>637</v>
      </c>
      <c r="V410" s="329">
        <v>40000000</v>
      </c>
      <c r="W410" s="329">
        <v>0</v>
      </c>
      <c r="X410" s="329">
        <v>0</v>
      </c>
      <c r="Y410" s="329">
        <v>12000000</v>
      </c>
      <c r="Z410" s="329">
        <f t="shared" si="214"/>
        <v>28000000</v>
      </c>
      <c r="AA410" s="329">
        <v>0</v>
      </c>
      <c r="AB410" s="329">
        <v>28000000</v>
      </c>
      <c r="AC410" s="329">
        <v>0</v>
      </c>
      <c r="AD410" s="329">
        <v>0</v>
      </c>
      <c r="AE410" s="329">
        <v>28000000</v>
      </c>
      <c r="AF410" s="329">
        <v>0</v>
      </c>
      <c r="AG410" s="329">
        <v>28000000</v>
      </c>
      <c r="AH410" s="329">
        <v>0</v>
      </c>
      <c r="AI410" s="329">
        <v>28000000</v>
      </c>
      <c r="AJ410" s="335">
        <f t="shared" si="215"/>
        <v>0</v>
      </c>
    </row>
    <row r="411" spans="1:36" x14ac:dyDescent="0.25">
      <c r="A411" s="14">
        <v>30201010106</v>
      </c>
      <c r="B411" s="9" t="s">
        <v>638</v>
      </c>
      <c r="C411" s="10">
        <f>+C412+C413+C414</f>
        <v>110000000</v>
      </c>
      <c r="D411" s="10">
        <f t="shared" ref="D411:R411" si="223">+D412+D413+D414</f>
        <v>0</v>
      </c>
      <c r="E411" s="10">
        <f t="shared" si="223"/>
        <v>99659300</v>
      </c>
      <c r="F411" s="10">
        <f t="shared" si="223"/>
        <v>0</v>
      </c>
      <c r="G411" s="10">
        <f t="shared" si="213"/>
        <v>10340700</v>
      </c>
      <c r="H411" s="10">
        <f t="shared" si="223"/>
        <v>0</v>
      </c>
      <c r="I411" s="10">
        <f t="shared" si="223"/>
        <v>10340700</v>
      </c>
      <c r="J411" s="10">
        <f t="shared" si="211"/>
        <v>0</v>
      </c>
      <c r="K411" s="10">
        <f t="shared" si="223"/>
        <v>0</v>
      </c>
      <c r="L411" s="10">
        <f t="shared" si="223"/>
        <v>10340700</v>
      </c>
      <c r="M411" s="10">
        <f t="shared" si="217"/>
        <v>0</v>
      </c>
      <c r="N411" s="10">
        <f t="shared" si="223"/>
        <v>0</v>
      </c>
      <c r="O411" s="10">
        <f t="shared" si="223"/>
        <v>10340700</v>
      </c>
      <c r="P411" s="10">
        <f t="shared" si="218"/>
        <v>0</v>
      </c>
      <c r="Q411" s="10">
        <f t="shared" si="219"/>
        <v>0</v>
      </c>
      <c r="R411" s="10">
        <f t="shared" si="212"/>
        <v>10340700</v>
      </c>
      <c r="T411" s="290">
        <v>30201010106</v>
      </c>
      <c r="U411" s="328" t="s">
        <v>638</v>
      </c>
      <c r="V411" s="329">
        <v>110000000</v>
      </c>
      <c r="W411" s="329">
        <v>0</v>
      </c>
      <c r="X411" s="329">
        <v>0</v>
      </c>
      <c r="Y411" s="329">
        <v>99659300</v>
      </c>
      <c r="Z411" s="329">
        <f t="shared" si="214"/>
        <v>10340700</v>
      </c>
      <c r="AA411" s="329">
        <v>0</v>
      </c>
      <c r="AB411" s="329">
        <v>10340700</v>
      </c>
      <c r="AC411" s="329">
        <v>0</v>
      </c>
      <c r="AD411" s="329">
        <v>0</v>
      </c>
      <c r="AE411" s="329">
        <v>10340700</v>
      </c>
      <c r="AF411" s="329">
        <v>0</v>
      </c>
      <c r="AG411" s="329">
        <v>10340700</v>
      </c>
      <c r="AH411" s="329">
        <v>0</v>
      </c>
      <c r="AI411" s="329">
        <v>10340700</v>
      </c>
      <c r="AJ411" s="335">
        <f t="shared" si="215"/>
        <v>0</v>
      </c>
    </row>
    <row r="412" spans="1:36" x14ac:dyDescent="0.25">
      <c r="A412" s="43">
        <v>3020101010601</v>
      </c>
      <c r="B412" s="1" t="s">
        <v>639</v>
      </c>
      <c r="C412" s="169">
        <v>40000000</v>
      </c>
      <c r="D412" s="169">
        <v>0</v>
      </c>
      <c r="E412" s="169">
        <v>40000000</v>
      </c>
      <c r="F412" s="169">
        <v>0</v>
      </c>
      <c r="G412" s="169">
        <f t="shared" si="213"/>
        <v>0</v>
      </c>
      <c r="H412" s="169">
        <v>0</v>
      </c>
      <c r="I412" s="169">
        <v>0</v>
      </c>
      <c r="J412" s="169">
        <f t="shared" si="211"/>
        <v>0</v>
      </c>
      <c r="K412" s="169">
        <v>0</v>
      </c>
      <c r="L412" s="169">
        <v>0</v>
      </c>
      <c r="M412" s="169">
        <f t="shared" si="217"/>
        <v>0</v>
      </c>
      <c r="N412" s="169">
        <v>0</v>
      </c>
      <c r="O412" s="169">
        <v>0</v>
      </c>
      <c r="P412" s="169">
        <f t="shared" si="218"/>
        <v>0</v>
      </c>
      <c r="Q412" s="169">
        <f t="shared" si="219"/>
        <v>0</v>
      </c>
      <c r="R412" s="169">
        <f t="shared" si="212"/>
        <v>0</v>
      </c>
      <c r="T412" s="290">
        <v>3020101010601</v>
      </c>
      <c r="U412" s="328" t="s">
        <v>639</v>
      </c>
      <c r="V412" s="329">
        <v>40000000</v>
      </c>
      <c r="W412" s="329">
        <v>0</v>
      </c>
      <c r="X412" s="329">
        <v>0</v>
      </c>
      <c r="Y412" s="329">
        <v>40000000</v>
      </c>
      <c r="Z412" s="329">
        <f t="shared" si="214"/>
        <v>0</v>
      </c>
      <c r="AA412" s="329">
        <v>0</v>
      </c>
      <c r="AB412" s="329">
        <v>0</v>
      </c>
      <c r="AC412" s="329">
        <v>0</v>
      </c>
      <c r="AD412" s="329">
        <v>0</v>
      </c>
      <c r="AE412" s="329">
        <v>0</v>
      </c>
      <c r="AF412" s="329">
        <v>0</v>
      </c>
      <c r="AG412" s="329">
        <v>0</v>
      </c>
      <c r="AH412" s="329">
        <v>0</v>
      </c>
      <c r="AI412" s="329">
        <v>0</v>
      </c>
      <c r="AJ412" s="335">
        <f t="shared" si="215"/>
        <v>0</v>
      </c>
    </row>
    <row r="413" spans="1:36" x14ac:dyDescent="0.25">
      <c r="A413" s="44">
        <v>3020101010602</v>
      </c>
      <c r="B413" s="1" t="s">
        <v>640</v>
      </c>
      <c r="C413" s="169">
        <v>30000000</v>
      </c>
      <c r="D413" s="169">
        <v>0</v>
      </c>
      <c r="E413" s="169">
        <v>30000000</v>
      </c>
      <c r="F413" s="169">
        <v>0</v>
      </c>
      <c r="G413" s="169">
        <f t="shared" si="213"/>
        <v>0</v>
      </c>
      <c r="H413" s="169">
        <v>0</v>
      </c>
      <c r="I413" s="169">
        <v>0</v>
      </c>
      <c r="J413" s="169">
        <f t="shared" si="211"/>
        <v>0</v>
      </c>
      <c r="K413" s="169">
        <v>0</v>
      </c>
      <c r="L413" s="169">
        <v>0</v>
      </c>
      <c r="M413" s="169">
        <f t="shared" si="217"/>
        <v>0</v>
      </c>
      <c r="N413" s="169">
        <v>0</v>
      </c>
      <c r="O413" s="169">
        <v>0</v>
      </c>
      <c r="P413" s="169">
        <f t="shared" si="218"/>
        <v>0</v>
      </c>
      <c r="Q413" s="169">
        <f t="shared" si="219"/>
        <v>0</v>
      </c>
      <c r="R413" s="169">
        <f t="shared" si="212"/>
        <v>0</v>
      </c>
      <c r="T413" s="290">
        <v>3020101010602</v>
      </c>
      <c r="U413" s="328" t="s">
        <v>640</v>
      </c>
      <c r="V413" s="329">
        <v>30000000</v>
      </c>
      <c r="W413" s="329">
        <v>0</v>
      </c>
      <c r="X413" s="329">
        <v>0</v>
      </c>
      <c r="Y413" s="329">
        <v>30000000</v>
      </c>
      <c r="Z413" s="329">
        <f t="shared" si="214"/>
        <v>0</v>
      </c>
      <c r="AA413" s="329">
        <v>0</v>
      </c>
      <c r="AB413" s="329">
        <v>0</v>
      </c>
      <c r="AC413" s="329">
        <v>0</v>
      </c>
      <c r="AD413" s="329">
        <v>0</v>
      </c>
      <c r="AE413" s="329">
        <v>0</v>
      </c>
      <c r="AF413" s="329">
        <v>0</v>
      </c>
      <c r="AG413" s="329">
        <v>0</v>
      </c>
      <c r="AH413" s="329">
        <v>0</v>
      </c>
      <c r="AI413" s="329">
        <v>0</v>
      </c>
      <c r="AJ413" s="335">
        <f t="shared" si="215"/>
        <v>0</v>
      </c>
    </row>
    <row r="414" spans="1:36" s="4" customFormat="1" x14ac:dyDescent="0.25">
      <c r="A414" s="45">
        <v>3020101010603</v>
      </c>
      <c r="B414" s="1" t="s">
        <v>641</v>
      </c>
      <c r="C414" s="169">
        <v>40000000</v>
      </c>
      <c r="D414" s="169">
        <v>0</v>
      </c>
      <c r="E414" s="169">
        <v>29659300</v>
      </c>
      <c r="F414" s="169">
        <v>0</v>
      </c>
      <c r="G414" s="169">
        <f t="shared" si="213"/>
        <v>10340700</v>
      </c>
      <c r="H414" s="169">
        <v>0</v>
      </c>
      <c r="I414" s="169">
        <v>10340700</v>
      </c>
      <c r="J414" s="169">
        <f t="shared" si="211"/>
        <v>0</v>
      </c>
      <c r="K414" s="169">
        <v>0</v>
      </c>
      <c r="L414" s="169">
        <v>10340700</v>
      </c>
      <c r="M414" s="169">
        <f t="shared" si="217"/>
        <v>0</v>
      </c>
      <c r="N414" s="169">
        <v>0</v>
      </c>
      <c r="O414" s="169">
        <v>10340700</v>
      </c>
      <c r="P414" s="169">
        <f t="shared" si="218"/>
        <v>0</v>
      </c>
      <c r="Q414" s="169">
        <f t="shared" si="219"/>
        <v>0</v>
      </c>
      <c r="R414" s="169">
        <f t="shared" si="212"/>
        <v>10340700</v>
      </c>
      <c r="T414" s="290">
        <v>3020101010603</v>
      </c>
      <c r="U414" s="328" t="s">
        <v>641</v>
      </c>
      <c r="V414" s="329">
        <v>40000000</v>
      </c>
      <c r="W414" s="329">
        <v>0</v>
      </c>
      <c r="X414" s="329">
        <v>0</v>
      </c>
      <c r="Y414" s="329">
        <v>29659300</v>
      </c>
      <c r="Z414" s="329">
        <f t="shared" si="214"/>
        <v>10340700</v>
      </c>
      <c r="AA414" s="329">
        <v>0</v>
      </c>
      <c r="AB414" s="329">
        <v>10340700</v>
      </c>
      <c r="AC414" s="329">
        <v>0</v>
      </c>
      <c r="AD414" s="329">
        <v>0</v>
      </c>
      <c r="AE414" s="329">
        <v>10340700</v>
      </c>
      <c r="AF414" s="329">
        <v>0</v>
      </c>
      <c r="AG414" s="329">
        <v>10340700</v>
      </c>
      <c r="AH414" s="329">
        <v>0</v>
      </c>
      <c r="AI414" s="329">
        <v>10340700</v>
      </c>
      <c r="AJ414" s="335">
        <f t="shared" si="215"/>
        <v>0</v>
      </c>
    </row>
    <row r="415" spans="1:36" x14ac:dyDescent="0.25">
      <c r="A415" s="14">
        <v>30201010107</v>
      </c>
      <c r="B415" s="9" t="s">
        <v>642</v>
      </c>
      <c r="C415" s="10">
        <f>+C416+C417+C418</f>
        <v>1413885403</v>
      </c>
      <c r="D415" s="10">
        <f t="shared" ref="D415:R415" si="224">+D416+D417+D418</f>
        <v>0</v>
      </c>
      <c r="E415" s="10">
        <f t="shared" si="224"/>
        <v>391559266.03999996</v>
      </c>
      <c r="F415" s="10">
        <f t="shared" si="224"/>
        <v>0</v>
      </c>
      <c r="G415" s="10">
        <f t="shared" si="213"/>
        <v>1022326136.96</v>
      </c>
      <c r="H415" s="10">
        <f t="shared" si="224"/>
        <v>0</v>
      </c>
      <c r="I415" s="10">
        <f t="shared" si="224"/>
        <v>1000513360.36</v>
      </c>
      <c r="J415" s="10">
        <f t="shared" si="211"/>
        <v>21812776.600000024</v>
      </c>
      <c r="K415" s="10">
        <f t="shared" si="224"/>
        <v>0</v>
      </c>
      <c r="L415" s="10">
        <f t="shared" si="224"/>
        <v>298696097.36000001</v>
      </c>
      <c r="M415" s="10">
        <f t="shared" si="217"/>
        <v>701817263</v>
      </c>
      <c r="N415" s="10">
        <f t="shared" si="224"/>
        <v>0</v>
      </c>
      <c r="O415" s="10">
        <f t="shared" si="224"/>
        <v>1006113107.36</v>
      </c>
      <c r="P415" s="10">
        <f t="shared" si="218"/>
        <v>5599747</v>
      </c>
      <c r="Q415" s="10">
        <f t="shared" si="219"/>
        <v>16213029.600000024</v>
      </c>
      <c r="R415" s="10">
        <f t="shared" si="212"/>
        <v>298696097.36000001</v>
      </c>
      <c r="T415" s="290">
        <v>30201010107</v>
      </c>
      <c r="U415" s="328" t="s">
        <v>642</v>
      </c>
      <c r="V415" s="329">
        <v>1413885403</v>
      </c>
      <c r="W415" s="329">
        <v>0</v>
      </c>
      <c r="X415" s="329">
        <v>0</v>
      </c>
      <c r="Y415" s="329">
        <v>391559266.04000002</v>
      </c>
      <c r="Z415" s="329">
        <f t="shared" si="214"/>
        <v>1022326136.96</v>
      </c>
      <c r="AA415" s="329">
        <v>0</v>
      </c>
      <c r="AB415" s="329">
        <v>1006113107.36</v>
      </c>
      <c r="AC415" s="329">
        <v>16213029.600000024</v>
      </c>
      <c r="AD415" s="329">
        <v>0</v>
      </c>
      <c r="AE415" s="329">
        <v>1000513360.36</v>
      </c>
      <c r="AF415" s="329">
        <v>5599747</v>
      </c>
      <c r="AG415" s="329">
        <v>298696097.36000001</v>
      </c>
      <c r="AH415" s="329">
        <v>0</v>
      </c>
      <c r="AI415" s="329">
        <v>298696097.36000001</v>
      </c>
      <c r="AJ415" s="335">
        <f t="shared" si="215"/>
        <v>0</v>
      </c>
    </row>
    <row r="416" spans="1:36" x14ac:dyDescent="0.25">
      <c r="A416" s="43">
        <v>3020101010701</v>
      </c>
      <c r="B416" s="1" t="s">
        <v>643</v>
      </c>
      <c r="C416" s="169">
        <v>80000000</v>
      </c>
      <c r="D416" s="169">
        <v>0</v>
      </c>
      <c r="E416" s="169">
        <v>80000000</v>
      </c>
      <c r="F416" s="169">
        <v>0</v>
      </c>
      <c r="G416" s="169">
        <f t="shared" si="213"/>
        <v>0</v>
      </c>
      <c r="H416" s="169">
        <v>0</v>
      </c>
      <c r="I416" s="169">
        <v>0</v>
      </c>
      <c r="J416" s="169">
        <f t="shared" si="211"/>
        <v>0</v>
      </c>
      <c r="K416" s="169">
        <v>0</v>
      </c>
      <c r="L416" s="169">
        <v>0</v>
      </c>
      <c r="M416" s="169">
        <f t="shared" si="217"/>
        <v>0</v>
      </c>
      <c r="N416" s="169">
        <v>0</v>
      </c>
      <c r="O416" s="169">
        <v>0</v>
      </c>
      <c r="P416" s="169">
        <f t="shared" si="218"/>
        <v>0</v>
      </c>
      <c r="Q416" s="169">
        <f t="shared" si="219"/>
        <v>0</v>
      </c>
      <c r="R416" s="169">
        <f t="shared" si="212"/>
        <v>0</v>
      </c>
      <c r="T416" s="290">
        <v>3020101010701</v>
      </c>
      <c r="U416" s="328" t="s">
        <v>643</v>
      </c>
      <c r="V416" s="329">
        <v>80000000</v>
      </c>
      <c r="W416" s="329">
        <v>0</v>
      </c>
      <c r="X416" s="329">
        <v>0</v>
      </c>
      <c r="Y416" s="329">
        <v>80000000</v>
      </c>
      <c r="Z416" s="329">
        <f t="shared" si="214"/>
        <v>0</v>
      </c>
      <c r="AA416" s="329">
        <v>0</v>
      </c>
      <c r="AB416" s="329">
        <v>0</v>
      </c>
      <c r="AC416" s="329">
        <v>0</v>
      </c>
      <c r="AD416" s="329">
        <v>0</v>
      </c>
      <c r="AE416" s="329">
        <v>0</v>
      </c>
      <c r="AF416" s="329">
        <v>0</v>
      </c>
      <c r="AG416" s="329">
        <v>0</v>
      </c>
      <c r="AH416" s="329">
        <v>0</v>
      </c>
      <c r="AI416" s="329">
        <v>0</v>
      </c>
      <c r="AJ416" s="335">
        <f t="shared" si="215"/>
        <v>0</v>
      </c>
    </row>
    <row r="417" spans="1:36" x14ac:dyDescent="0.25">
      <c r="A417" s="44">
        <v>3020101010702</v>
      </c>
      <c r="B417" s="1" t="s">
        <v>644</v>
      </c>
      <c r="C417" s="169">
        <v>150000000</v>
      </c>
      <c r="D417" s="169">
        <v>0</v>
      </c>
      <c r="E417" s="169">
        <v>150000000</v>
      </c>
      <c r="F417" s="169">
        <v>0</v>
      </c>
      <c r="G417" s="169">
        <f t="shared" si="213"/>
        <v>0</v>
      </c>
      <c r="H417" s="169">
        <v>0</v>
      </c>
      <c r="I417" s="169">
        <v>0</v>
      </c>
      <c r="J417" s="169">
        <f t="shared" si="211"/>
        <v>0</v>
      </c>
      <c r="K417" s="169">
        <v>0</v>
      </c>
      <c r="L417" s="169">
        <v>0</v>
      </c>
      <c r="M417" s="169">
        <f t="shared" si="217"/>
        <v>0</v>
      </c>
      <c r="N417" s="169">
        <v>0</v>
      </c>
      <c r="O417" s="169">
        <v>0</v>
      </c>
      <c r="P417" s="169">
        <f t="shared" si="218"/>
        <v>0</v>
      </c>
      <c r="Q417" s="169">
        <f t="shared" si="219"/>
        <v>0</v>
      </c>
      <c r="R417" s="169">
        <f t="shared" si="212"/>
        <v>0</v>
      </c>
      <c r="T417" s="290">
        <v>3020101010702</v>
      </c>
      <c r="U417" s="328" t="s">
        <v>644</v>
      </c>
      <c r="V417" s="329">
        <v>150000000</v>
      </c>
      <c r="W417" s="329">
        <v>0</v>
      </c>
      <c r="X417" s="329">
        <v>0</v>
      </c>
      <c r="Y417" s="329">
        <v>150000000</v>
      </c>
      <c r="Z417" s="329">
        <f t="shared" si="214"/>
        <v>0</v>
      </c>
      <c r="AA417" s="329">
        <v>0</v>
      </c>
      <c r="AB417" s="329">
        <v>0</v>
      </c>
      <c r="AC417" s="329">
        <v>0</v>
      </c>
      <c r="AD417" s="329">
        <v>0</v>
      </c>
      <c r="AE417" s="329">
        <v>0</v>
      </c>
      <c r="AF417" s="329">
        <v>0</v>
      </c>
      <c r="AG417" s="329">
        <v>0</v>
      </c>
      <c r="AH417" s="329">
        <v>0</v>
      </c>
      <c r="AI417" s="329">
        <v>0</v>
      </c>
      <c r="AJ417" s="335">
        <f t="shared" si="215"/>
        <v>0</v>
      </c>
    </row>
    <row r="418" spans="1:36" s="4" customFormat="1" x14ac:dyDescent="0.25">
      <c r="A418" s="45">
        <v>3020101010703</v>
      </c>
      <c r="B418" s="1" t="s">
        <v>645</v>
      </c>
      <c r="C418" s="169">
        <v>1183885403</v>
      </c>
      <c r="D418" s="169">
        <v>0</v>
      </c>
      <c r="E418" s="169">
        <v>161559266.03999999</v>
      </c>
      <c r="F418" s="169">
        <v>0</v>
      </c>
      <c r="G418" s="169">
        <f t="shared" si="213"/>
        <v>1022326136.96</v>
      </c>
      <c r="H418" s="169">
        <v>0</v>
      </c>
      <c r="I418" s="169">
        <v>1000513360.36</v>
      </c>
      <c r="J418" s="169">
        <f t="shared" si="211"/>
        <v>21812776.600000024</v>
      </c>
      <c r="K418" s="169">
        <v>0</v>
      </c>
      <c r="L418" s="169">
        <v>298696097.36000001</v>
      </c>
      <c r="M418" s="169">
        <f t="shared" si="217"/>
        <v>701817263</v>
      </c>
      <c r="N418" s="169">
        <v>0</v>
      </c>
      <c r="O418" s="169">
        <v>1006113107.36</v>
      </c>
      <c r="P418" s="169">
        <f t="shared" si="218"/>
        <v>5599747</v>
      </c>
      <c r="Q418" s="169">
        <f t="shared" si="219"/>
        <v>16213029.600000024</v>
      </c>
      <c r="R418" s="169">
        <f t="shared" si="212"/>
        <v>298696097.36000001</v>
      </c>
      <c r="T418" s="290">
        <v>3020101010703</v>
      </c>
      <c r="U418" s="328" t="s">
        <v>645</v>
      </c>
      <c r="V418" s="329">
        <v>1183885403</v>
      </c>
      <c r="W418" s="329">
        <v>0</v>
      </c>
      <c r="X418" s="329">
        <v>0</v>
      </c>
      <c r="Y418" s="329">
        <v>161559266.03999999</v>
      </c>
      <c r="Z418" s="329">
        <f t="shared" si="214"/>
        <v>1022326136.96</v>
      </c>
      <c r="AA418" s="329">
        <v>0</v>
      </c>
      <c r="AB418" s="329">
        <v>1006113107.36</v>
      </c>
      <c r="AC418" s="329">
        <v>16213029.600000024</v>
      </c>
      <c r="AD418" s="329">
        <v>0</v>
      </c>
      <c r="AE418" s="329">
        <v>1000513360.36</v>
      </c>
      <c r="AF418" s="329">
        <v>5599747</v>
      </c>
      <c r="AG418" s="329">
        <v>298696097.36000001</v>
      </c>
      <c r="AH418" s="329">
        <v>0</v>
      </c>
      <c r="AI418" s="329">
        <v>298696097.36000001</v>
      </c>
      <c r="AJ418" s="335">
        <f t="shared" si="215"/>
        <v>0</v>
      </c>
    </row>
    <row r="419" spans="1:36" s="4" customFormat="1" x14ac:dyDescent="0.25">
      <c r="A419" s="14">
        <v>30201010108</v>
      </c>
      <c r="B419" s="9" t="s">
        <v>646</v>
      </c>
      <c r="C419" s="10">
        <f>+C420+C421</f>
        <v>10000000</v>
      </c>
      <c r="D419" s="10">
        <f t="shared" ref="D419:R419" si="225">+D420+D421</f>
        <v>0</v>
      </c>
      <c r="E419" s="10">
        <f t="shared" si="225"/>
        <v>10000000</v>
      </c>
      <c r="F419" s="10">
        <f t="shared" si="225"/>
        <v>0</v>
      </c>
      <c r="G419" s="10">
        <f t="shared" si="213"/>
        <v>0</v>
      </c>
      <c r="H419" s="10">
        <f t="shared" si="225"/>
        <v>0</v>
      </c>
      <c r="I419" s="10">
        <f t="shared" si="225"/>
        <v>0</v>
      </c>
      <c r="J419" s="10">
        <f t="shared" si="211"/>
        <v>0</v>
      </c>
      <c r="K419" s="10">
        <f t="shared" si="225"/>
        <v>0</v>
      </c>
      <c r="L419" s="10">
        <f t="shared" si="225"/>
        <v>0</v>
      </c>
      <c r="M419" s="10">
        <f t="shared" si="217"/>
        <v>0</v>
      </c>
      <c r="N419" s="10">
        <f t="shared" si="225"/>
        <v>0</v>
      </c>
      <c r="O419" s="10">
        <f t="shared" si="225"/>
        <v>0</v>
      </c>
      <c r="P419" s="10">
        <f t="shared" si="218"/>
        <v>0</v>
      </c>
      <c r="Q419" s="10">
        <f t="shared" si="219"/>
        <v>0</v>
      </c>
      <c r="R419" s="10">
        <f t="shared" si="212"/>
        <v>0</v>
      </c>
      <c r="T419" s="290">
        <v>30201010108</v>
      </c>
      <c r="U419" s="328" t="s">
        <v>646</v>
      </c>
      <c r="V419" s="329">
        <v>10000000</v>
      </c>
      <c r="W419" s="329">
        <v>0</v>
      </c>
      <c r="X419" s="329">
        <v>0</v>
      </c>
      <c r="Y419" s="329">
        <v>10000000</v>
      </c>
      <c r="Z419" s="329">
        <f t="shared" si="214"/>
        <v>0</v>
      </c>
      <c r="AA419" s="329">
        <v>0</v>
      </c>
      <c r="AB419" s="329">
        <v>0</v>
      </c>
      <c r="AC419" s="329">
        <v>0</v>
      </c>
      <c r="AD419" s="329">
        <v>0</v>
      </c>
      <c r="AE419" s="329">
        <v>0</v>
      </c>
      <c r="AF419" s="329">
        <v>0</v>
      </c>
      <c r="AG419" s="329">
        <v>0</v>
      </c>
      <c r="AH419" s="329">
        <v>0</v>
      </c>
      <c r="AI419" s="329">
        <v>0</v>
      </c>
      <c r="AJ419" s="335">
        <f t="shared" si="215"/>
        <v>0</v>
      </c>
    </row>
    <row r="420" spans="1:36" x14ac:dyDescent="0.25">
      <c r="A420" s="43">
        <v>3020101010801</v>
      </c>
      <c r="B420" s="1" t="s">
        <v>647</v>
      </c>
      <c r="C420" s="169">
        <v>10000000</v>
      </c>
      <c r="D420" s="169">
        <v>0</v>
      </c>
      <c r="E420" s="169">
        <v>10000000</v>
      </c>
      <c r="F420" s="169">
        <v>0</v>
      </c>
      <c r="G420" s="169">
        <f t="shared" si="213"/>
        <v>0</v>
      </c>
      <c r="H420" s="169">
        <v>0</v>
      </c>
      <c r="I420" s="169">
        <v>0</v>
      </c>
      <c r="J420" s="169">
        <f t="shared" si="211"/>
        <v>0</v>
      </c>
      <c r="K420" s="169">
        <v>0</v>
      </c>
      <c r="L420" s="169">
        <v>0</v>
      </c>
      <c r="M420" s="169">
        <f t="shared" si="217"/>
        <v>0</v>
      </c>
      <c r="N420" s="169">
        <v>0</v>
      </c>
      <c r="O420" s="169">
        <v>0</v>
      </c>
      <c r="P420" s="169">
        <f t="shared" si="218"/>
        <v>0</v>
      </c>
      <c r="Q420" s="169">
        <f t="shared" si="219"/>
        <v>0</v>
      </c>
      <c r="R420" s="169">
        <f t="shared" si="212"/>
        <v>0</v>
      </c>
      <c r="T420" s="290">
        <v>3020101010801</v>
      </c>
      <c r="U420" s="328" t="s">
        <v>647</v>
      </c>
      <c r="V420" s="329">
        <v>10000000</v>
      </c>
      <c r="W420" s="329">
        <v>0</v>
      </c>
      <c r="X420" s="329">
        <v>0</v>
      </c>
      <c r="Y420" s="329">
        <v>10000000</v>
      </c>
      <c r="Z420" s="329">
        <f t="shared" si="214"/>
        <v>0</v>
      </c>
      <c r="AA420" s="329">
        <v>0</v>
      </c>
      <c r="AB420" s="329">
        <v>0</v>
      </c>
      <c r="AC420" s="329">
        <v>0</v>
      </c>
      <c r="AD420" s="329">
        <v>0</v>
      </c>
      <c r="AE420" s="329">
        <v>0</v>
      </c>
      <c r="AF420" s="329">
        <v>0</v>
      </c>
      <c r="AG420" s="329">
        <v>0</v>
      </c>
      <c r="AH420" s="329">
        <v>0</v>
      </c>
      <c r="AI420" s="329">
        <v>0</v>
      </c>
      <c r="AJ420" s="335">
        <f t="shared" si="215"/>
        <v>0</v>
      </c>
    </row>
    <row r="421" spans="1:36" x14ac:dyDescent="0.25">
      <c r="A421" s="45">
        <v>3020101010803</v>
      </c>
      <c r="B421" s="257" t="s">
        <v>1669</v>
      </c>
      <c r="C421" s="232"/>
      <c r="D421" s="232">
        <v>0</v>
      </c>
      <c r="E421" s="232">
        <v>0</v>
      </c>
      <c r="F421" s="232">
        <v>0</v>
      </c>
      <c r="G421" s="232">
        <f t="shared" si="213"/>
        <v>0</v>
      </c>
      <c r="H421" s="232">
        <v>0</v>
      </c>
      <c r="I421" s="232">
        <v>0</v>
      </c>
      <c r="J421" s="232">
        <f t="shared" si="211"/>
        <v>0</v>
      </c>
      <c r="K421" s="232">
        <v>0</v>
      </c>
      <c r="L421" s="232">
        <v>0</v>
      </c>
      <c r="M421" s="232">
        <f t="shared" si="217"/>
        <v>0</v>
      </c>
      <c r="N421" s="232">
        <v>0</v>
      </c>
      <c r="O421" s="232">
        <v>0</v>
      </c>
      <c r="P421" s="232">
        <f t="shared" si="218"/>
        <v>0</v>
      </c>
      <c r="Q421" s="232">
        <f t="shared" si="219"/>
        <v>0</v>
      </c>
      <c r="R421" s="232">
        <f t="shared" si="212"/>
        <v>0</v>
      </c>
      <c r="T421" s="290">
        <v>3020101010803</v>
      </c>
      <c r="U421" s="328" t="s">
        <v>1669</v>
      </c>
      <c r="V421" s="329">
        <v>0</v>
      </c>
      <c r="W421" s="329">
        <v>0</v>
      </c>
      <c r="X421" s="329">
        <v>0</v>
      </c>
      <c r="Y421" s="329">
        <v>0</v>
      </c>
      <c r="Z421" s="329">
        <f t="shared" si="214"/>
        <v>0</v>
      </c>
      <c r="AA421" s="329">
        <v>0</v>
      </c>
      <c r="AB421" s="329">
        <v>0</v>
      </c>
      <c r="AC421" s="329">
        <v>0</v>
      </c>
      <c r="AD421" s="329">
        <v>0</v>
      </c>
      <c r="AE421" s="329">
        <v>0</v>
      </c>
      <c r="AF421" s="329">
        <v>0</v>
      </c>
      <c r="AG421" s="329">
        <v>0</v>
      </c>
      <c r="AH421" s="329">
        <v>0</v>
      </c>
      <c r="AI421" s="329">
        <v>0</v>
      </c>
      <c r="AJ421" s="335">
        <f t="shared" si="215"/>
        <v>0</v>
      </c>
    </row>
    <row r="422" spans="1:36" x14ac:dyDescent="0.25">
      <c r="A422" s="14">
        <v>30201010109</v>
      </c>
      <c r="B422" s="9" t="s">
        <v>648</v>
      </c>
      <c r="C422" s="10">
        <f>+C423+C424</f>
        <v>150000000</v>
      </c>
      <c r="D422" s="10">
        <f t="shared" ref="D422:R422" si="226">+D423+D424</f>
        <v>0</v>
      </c>
      <c r="E422" s="10">
        <f t="shared" si="226"/>
        <v>142959266</v>
      </c>
      <c r="F422" s="10">
        <f t="shared" si="226"/>
        <v>0</v>
      </c>
      <c r="G422" s="10">
        <f t="shared" si="213"/>
        <v>7040734</v>
      </c>
      <c r="H422" s="10">
        <f t="shared" si="226"/>
        <v>0</v>
      </c>
      <c r="I422" s="10">
        <f t="shared" si="226"/>
        <v>7040734</v>
      </c>
      <c r="J422" s="10">
        <f t="shared" si="211"/>
        <v>0</v>
      </c>
      <c r="K422" s="10">
        <f t="shared" si="226"/>
        <v>0</v>
      </c>
      <c r="L422" s="10">
        <f t="shared" si="226"/>
        <v>5811111</v>
      </c>
      <c r="M422" s="10">
        <f t="shared" si="217"/>
        <v>1229623</v>
      </c>
      <c r="N422" s="10">
        <f t="shared" si="226"/>
        <v>0</v>
      </c>
      <c r="O422" s="10">
        <f t="shared" si="226"/>
        <v>7040734</v>
      </c>
      <c r="P422" s="10">
        <f t="shared" si="218"/>
        <v>0</v>
      </c>
      <c r="Q422" s="10">
        <f t="shared" si="219"/>
        <v>0</v>
      </c>
      <c r="R422" s="10">
        <f t="shared" si="212"/>
        <v>5811111</v>
      </c>
      <c r="T422" s="290">
        <v>30201010109</v>
      </c>
      <c r="U422" s="328" t="s">
        <v>648</v>
      </c>
      <c r="V422" s="329">
        <v>150000000</v>
      </c>
      <c r="W422" s="329">
        <v>0</v>
      </c>
      <c r="X422" s="329">
        <v>0</v>
      </c>
      <c r="Y422" s="329">
        <v>142959266</v>
      </c>
      <c r="Z422" s="329">
        <f t="shared" si="214"/>
        <v>7040734</v>
      </c>
      <c r="AA422" s="329">
        <v>0</v>
      </c>
      <c r="AB422" s="329">
        <v>7040734</v>
      </c>
      <c r="AC422" s="329">
        <v>0</v>
      </c>
      <c r="AD422" s="329">
        <v>0</v>
      </c>
      <c r="AE422" s="329">
        <v>7040734</v>
      </c>
      <c r="AF422" s="329">
        <v>0</v>
      </c>
      <c r="AG422" s="329">
        <v>5811111</v>
      </c>
      <c r="AH422" s="329">
        <v>0</v>
      </c>
      <c r="AI422" s="329">
        <v>5811111</v>
      </c>
      <c r="AJ422" s="335">
        <f t="shared" si="215"/>
        <v>0</v>
      </c>
    </row>
    <row r="423" spans="1:36" s="4" customFormat="1" x14ac:dyDescent="0.25">
      <c r="A423" s="44">
        <v>3020101010902</v>
      </c>
      <c r="B423" s="1" t="s">
        <v>649</v>
      </c>
      <c r="C423" s="169">
        <v>20000000</v>
      </c>
      <c r="D423" s="169">
        <v>0</v>
      </c>
      <c r="E423" s="169">
        <v>20000000</v>
      </c>
      <c r="F423" s="169">
        <v>0</v>
      </c>
      <c r="G423" s="169">
        <f t="shared" si="213"/>
        <v>0</v>
      </c>
      <c r="H423" s="169">
        <v>0</v>
      </c>
      <c r="I423" s="169">
        <v>0</v>
      </c>
      <c r="J423" s="169">
        <f t="shared" si="211"/>
        <v>0</v>
      </c>
      <c r="K423" s="169">
        <v>0</v>
      </c>
      <c r="L423" s="169">
        <v>0</v>
      </c>
      <c r="M423" s="169">
        <f t="shared" si="217"/>
        <v>0</v>
      </c>
      <c r="N423" s="169">
        <v>0</v>
      </c>
      <c r="O423" s="169">
        <v>0</v>
      </c>
      <c r="P423" s="169">
        <f t="shared" si="218"/>
        <v>0</v>
      </c>
      <c r="Q423" s="169">
        <f t="shared" si="219"/>
        <v>0</v>
      </c>
      <c r="R423" s="169">
        <f t="shared" si="212"/>
        <v>0</v>
      </c>
      <c r="T423" s="290">
        <v>3020101010902</v>
      </c>
      <c r="U423" s="328" t="s">
        <v>649</v>
      </c>
      <c r="V423" s="329">
        <v>20000000</v>
      </c>
      <c r="W423" s="329">
        <v>0</v>
      </c>
      <c r="X423" s="329">
        <v>0</v>
      </c>
      <c r="Y423" s="329">
        <v>20000000</v>
      </c>
      <c r="Z423" s="329">
        <f t="shared" si="214"/>
        <v>0</v>
      </c>
      <c r="AA423" s="329">
        <v>0</v>
      </c>
      <c r="AB423" s="329">
        <v>0</v>
      </c>
      <c r="AC423" s="329">
        <v>0</v>
      </c>
      <c r="AD423" s="329">
        <v>0</v>
      </c>
      <c r="AE423" s="329">
        <v>0</v>
      </c>
      <c r="AF423" s="329">
        <v>0</v>
      </c>
      <c r="AG423" s="329">
        <v>0</v>
      </c>
      <c r="AH423" s="329">
        <v>0</v>
      </c>
      <c r="AI423" s="329">
        <v>0</v>
      </c>
      <c r="AJ423" s="335">
        <f t="shared" si="215"/>
        <v>0</v>
      </c>
    </row>
    <row r="424" spans="1:36" x14ac:dyDescent="0.25">
      <c r="A424" s="45">
        <v>3020101010903</v>
      </c>
      <c r="B424" s="1" t="s">
        <v>650</v>
      </c>
      <c r="C424" s="169">
        <v>130000000</v>
      </c>
      <c r="D424" s="169">
        <v>0</v>
      </c>
      <c r="E424" s="169">
        <v>122959266</v>
      </c>
      <c r="F424" s="169">
        <v>0</v>
      </c>
      <c r="G424" s="169">
        <f t="shared" si="213"/>
        <v>7040734</v>
      </c>
      <c r="H424" s="169">
        <v>0</v>
      </c>
      <c r="I424" s="169">
        <v>7040734</v>
      </c>
      <c r="J424" s="169">
        <f t="shared" si="211"/>
        <v>0</v>
      </c>
      <c r="K424" s="169">
        <v>0</v>
      </c>
      <c r="L424" s="169">
        <v>5811111</v>
      </c>
      <c r="M424" s="169">
        <f t="shared" si="217"/>
        <v>1229623</v>
      </c>
      <c r="N424" s="169">
        <v>0</v>
      </c>
      <c r="O424" s="169">
        <v>7040734</v>
      </c>
      <c r="P424" s="169">
        <f t="shared" si="218"/>
        <v>0</v>
      </c>
      <c r="Q424" s="169">
        <f t="shared" si="219"/>
        <v>0</v>
      </c>
      <c r="R424" s="169">
        <f t="shared" si="212"/>
        <v>5811111</v>
      </c>
      <c r="T424" s="290">
        <v>3020101010903</v>
      </c>
      <c r="U424" s="328" t="s">
        <v>650</v>
      </c>
      <c r="V424" s="329">
        <v>130000000</v>
      </c>
      <c r="W424" s="329">
        <v>0</v>
      </c>
      <c r="X424" s="329">
        <v>0</v>
      </c>
      <c r="Y424" s="329">
        <v>122959266</v>
      </c>
      <c r="Z424" s="329">
        <f t="shared" si="214"/>
        <v>7040734</v>
      </c>
      <c r="AA424" s="329">
        <v>0</v>
      </c>
      <c r="AB424" s="329">
        <v>7040734</v>
      </c>
      <c r="AC424" s="329">
        <v>0</v>
      </c>
      <c r="AD424" s="329">
        <v>0</v>
      </c>
      <c r="AE424" s="329">
        <v>7040734</v>
      </c>
      <c r="AF424" s="329">
        <v>0</v>
      </c>
      <c r="AG424" s="329">
        <v>5811111</v>
      </c>
      <c r="AH424" s="329">
        <v>0</v>
      </c>
      <c r="AI424" s="329">
        <v>5811111</v>
      </c>
      <c r="AJ424" s="335">
        <f t="shared" si="215"/>
        <v>0</v>
      </c>
    </row>
    <row r="425" spans="1:36" x14ac:dyDescent="0.25">
      <c r="A425" s="14">
        <v>30201010110</v>
      </c>
      <c r="B425" s="9" t="s">
        <v>651</v>
      </c>
      <c r="C425" s="10">
        <f>+C426+C427</f>
        <v>15000000</v>
      </c>
      <c r="D425" s="10">
        <f t="shared" ref="D425:R425" si="227">+D426+D427</f>
        <v>0</v>
      </c>
      <c r="E425" s="10">
        <f t="shared" si="227"/>
        <v>0</v>
      </c>
      <c r="F425" s="10">
        <f t="shared" si="227"/>
        <v>0</v>
      </c>
      <c r="G425" s="10">
        <f t="shared" si="213"/>
        <v>15000000</v>
      </c>
      <c r="H425" s="10">
        <f t="shared" si="227"/>
        <v>0</v>
      </c>
      <c r="I425" s="10">
        <f t="shared" si="227"/>
        <v>138705</v>
      </c>
      <c r="J425" s="10">
        <f t="shared" si="211"/>
        <v>14861295</v>
      </c>
      <c r="K425" s="10">
        <f t="shared" si="227"/>
        <v>0</v>
      </c>
      <c r="L425" s="10">
        <f t="shared" si="227"/>
        <v>138705</v>
      </c>
      <c r="M425" s="10">
        <f t="shared" si="217"/>
        <v>0</v>
      </c>
      <c r="N425" s="10">
        <f t="shared" si="227"/>
        <v>0</v>
      </c>
      <c r="O425" s="10">
        <f t="shared" si="227"/>
        <v>15000000</v>
      </c>
      <c r="P425" s="10">
        <f t="shared" si="218"/>
        <v>14861295</v>
      </c>
      <c r="Q425" s="10">
        <f t="shared" si="219"/>
        <v>0</v>
      </c>
      <c r="R425" s="10">
        <f t="shared" si="212"/>
        <v>138705</v>
      </c>
      <c r="T425" s="290">
        <v>30201010110</v>
      </c>
      <c r="U425" s="328" t="s">
        <v>651</v>
      </c>
      <c r="V425" s="329">
        <v>15000000</v>
      </c>
      <c r="W425" s="329">
        <v>0</v>
      </c>
      <c r="X425" s="329">
        <v>0</v>
      </c>
      <c r="Y425" s="329">
        <v>0</v>
      </c>
      <c r="Z425" s="329">
        <f t="shared" si="214"/>
        <v>15000000</v>
      </c>
      <c r="AA425" s="329">
        <v>0</v>
      </c>
      <c r="AB425" s="329">
        <v>15000000</v>
      </c>
      <c r="AC425" s="329">
        <v>0</v>
      </c>
      <c r="AD425" s="329">
        <v>0</v>
      </c>
      <c r="AE425" s="329">
        <v>138705</v>
      </c>
      <c r="AF425" s="329">
        <v>14861295</v>
      </c>
      <c r="AG425" s="329">
        <v>138705</v>
      </c>
      <c r="AH425" s="329">
        <v>0</v>
      </c>
      <c r="AI425" s="329">
        <v>138705</v>
      </c>
      <c r="AJ425" s="335">
        <f t="shared" si="215"/>
        <v>0</v>
      </c>
    </row>
    <row r="426" spans="1:36" x14ac:dyDescent="0.25">
      <c r="A426" s="44">
        <v>3020101011002</v>
      </c>
      <c r="B426" s="1" t="s">
        <v>652</v>
      </c>
      <c r="C426" s="169">
        <v>5000000</v>
      </c>
      <c r="D426" s="169">
        <v>0</v>
      </c>
      <c r="E426" s="169">
        <v>0</v>
      </c>
      <c r="F426" s="169">
        <v>0</v>
      </c>
      <c r="G426" s="169">
        <f t="shared" si="213"/>
        <v>5000000</v>
      </c>
      <c r="H426" s="169">
        <v>0</v>
      </c>
      <c r="I426" s="169">
        <v>0</v>
      </c>
      <c r="J426" s="169">
        <f t="shared" si="211"/>
        <v>5000000</v>
      </c>
      <c r="K426" s="169">
        <v>0</v>
      </c>
      <c r="L426" s="169">
        <v>0</v>
      </c>
      <c r="M426" s="169">
        <f t="shared" si="217"/>
        <v>0</v>
      </c>
      <c r="N426" s="169">
        <v>0</v>
      </c>
      <c r="O426" s="169">
        <v>5000000</v>
      </c>
      <c r="P426" s="169">
        <f t="shared" si="218"/>
        <v>5000000</v>
      </c>
      <c r="Q426" s="169">
        <f t="shared" si="219"/>
        <v>0</v>
      </c>
      <c r="R426" s="169">
        <f t="shared" si="212"/>
        <v>0</v>
      </c>
      <c r="T426" s="290">
        <v>3020101011002</v>
      </c>
      <c r="U426" s="328" t="s">
        <v>652</v>
      </c>
      <c r="V426" s="329">
        <v>5000000</v>
      </c>
      <c r="W426" s="329">
        <v>0</v>
      </c>
      <c r="X426" s="329">
        <v>0</v>
      </c>
      <c r="Y426" s="329">
        <v>0</v>
      </c>
      <c r="Z426" s="329">
        <f t="shared" si="214"/>
        <v>5000000</v>
      </c>
      <c r="AA426" s="329">
        <v>0</v>
      </c>
      <c r="AB426" s="329">
        <v>5000000</v>
      </c>
      <c r="AC426" s="329">
        <v>0</v>
      </c>
      <c r="AD426" s="329">
        <v>0</v>
      </c>
      <c r="AE426" s="329">
        <v>0</v>
      </c>
      <c r="AF426" s="329">
        <v>5000000</v>
      </c>
      <c r="AG426" s="329">
        <v>0</v>
      </c>
      <c r="AH426" s="329">
        <v>0</v>
      </c>
      <c r="AI426" s="329">
        <v>0</v>
      </c>
      <c r="AJ426" s="335">
        <f t="shared" si="215"/>
        <v>0</v>
      </c>
    </row>
    <row r="427" spans="1:36" s="4" customFormat="1" x14ac:dyDescent="0.25">
      <c r="A427" s="45">
        <v>3020101011003</v>
      </c>
      <c r="B427" s="1" t="s">
        <v>653</v>
      </c>
      <c r="C427" s="169">
        <v>10000000</v>
      </c>
      <c r="D427" s="169">
        <v>0</v>
      </c>
      <c r="E427" s="169">
        <v>0</v>
      </c>
      <c r="F427" s="169">
        <v>0</v>
      </c>
      <c r="G427" s="169">
        <f t="shared" si="213"/>
        <v>10000000</v>
      </c>
      <c r="H427" s="169">
        <v>0</v>
      </c>
      <c r="I427" s="169">
        <v>138705</v>
      </c>
      <c r="J427" s="169">
        <f t="shared" si="211"/>
        <v>9861295</v>
      </c>
      <c r="K427" s="169">
        <v>0</v>
      </c>
      <c r="L427" s="169">
        <v>138705</v>
      </c>
      <c r="M427" s="169">
        <f t="shared" si="217"/>
        <v>0</v>
      </c>
      <c r="N427" s="169">
        <v>0</v>
      </c>
      <c r="O427" s="169">
        <v>10000000</v>
      </c>
      <c r="P427" s="169">
        <f t="shared" si="218"/>
        <v>9861295</v>
      </c>
      <c r="Q427" s="169">
        <f t="shared" si="219"/>
        <v>0</v>
      </c>
      <c r="R427" s="169">
        <f t="shared" si="212"/>
        <v>138705</v>
      </c>
      <c r="T427" s="290">
        <v>3020101011003</v>
      </c>
      <c r="U427" s="328" t="s">
        <v>653</v>
      </c>
      <c r="V427" s="329">
        <v>10000000</v>
      </c>
      <c r="W427" s="329">
        <v>0</v>
      </c>
      <c r="X427" s="329">
        <v>0</v>
      </c>
      <c r="Y427" s="329">
        <v>0</v>
      </c>
      <c r="Z427" s="329">
        <f t="shared" si="214"/>
        <v>10000000</v>
      </c>
      <c r="AA427" s="329">
        <v>0</v>
      </c>
      <c r="AB427" s="329">
        <v>10000000</v>
      </c>
      <c r="AC427" s="329">
        <v>0</v>
      </c>
      <c r="AD427" s="329">
        <v>0</v>
      </c>
      <c r="AE427" s="329">
        <v>138705</v>
      </c>
      <c r="AF427" s="329">
        <v>9861295</v>
      </c>
      <c r="AG427" s="329">
        <v>138705</v>
      </c>
      <c r="AH427" s="329">
        <v>0</v>
      </c>
      <c r="AI427" s="329">
        <v>138705</v>
      </c>
      <c r="AJ427" s="335">
        <f t="shared" si="215"/>
        <v>0</v>
      </c>
    </row>
    <row r="428" spans="1:36" x14ac:dyDescent="0.25">
      <c r="A428" s="14">
        <v>30201010111</v>
      </c>
      <c r="B428" s="9" t="s">
        <v>654</v>
      </c>
      <c r="C428" s="10">
        <f>+C429+C430+C431</f>
        <v>598000000</v>
      </c>
      <c r="D428" s="10">
        <f t="shared" ref="D428:R428" si="228">+D429+D430+D431</f>
        <v>0</v>
      </c>
      <c r="E428" s="10">
        <f t="shared" si="228"/>
        <v>589459750</v>
      </c>
      <c r="F428" s="10">
        <f t="shared" si="228"/>
        <v>0</v>
      </c>
      <c r="G428" s="10">
        <f t="shared" si="213"/>
        <v>8540250</v>
      </c>
      <c r="H428" s="10">
        <f t="shared" si="228"/>
        <v>0</v>
      </c>
      <c r="I428" s="10">
        <f t="shared" si="228"/>
        <v>8540250</v>
      </c>
      <c r="J428" s="10">
        <f t="shared" si="211"/>
        <v>0</v>
      </c>
      <c r="K428" s="10">
        <f t="shared" si="228"/>
        <v>0</v>
      </c>
      <c r="L428" s="10">
        <f t="shared" si="228"/>
        <v>8526952</v>
      </c>
      <c r="M428" s="10">
        <f t="shared" si="217"/>
        <v>13298</v>
      </c>
      <c r="N428" s="10">
        <f t="shared" si="228"/>
        <v>0</v>
      </c>
      <c r="O428" s="10">
        <f t="shared" si="228"/>
        <v>8540250</v>
      </c>
      <c r="P428" s="10">
        <f t="shared" si="218"/>
        <v>0</v>
      </c>
      <c r="Q428" s="10">
        <f t="shared" si="219"/>
        <v>0</v>
      </c>
      <c r="R428" s="10">
        <f t="shared" si="212"/>
        <v>8526952</v>
      </c>
      <c r="T428" s="290">
        <v>30201010111</v>
      </c>
      <c r="U428" s="328" t="s">
        <v>654</v>
      </c>
      <c r="V428" s="329">
        <v>598000000</v>
      </c>
      <c r="W428" s="329">
        <v>0</v>
      </c>
      <c r="X428" s="329">
        <v>0</v>
      </c>
      <c r="Y428" s="329">
        <v>589459750</v>
      </c>
      <c r="Z428" s="329">
        <f t="shared" si="214"/>
        <v>8540250</v>
      </c>
      <c r="AA428" s="329">
        <v>0</v>
      </c>
      <c r="AB428" s="329">
        <v>8540250</v>
      </c>
      <c r="AC428" s="329">
        <v>0</v>
      </c>
      <c r="AD428" s="329">
        <v>0</v>
      </c>
      <c r="AE428" s="329">
        <v>8540250</v>
      </c>
      <c r="AF428" s="329">
        <v>0</v>
      </c>
      <c r="AG428" s="329">
        <v>8526952</v>
      </c>
      <c r="AH428" s="329">
        <v>0</v>
      </c>
      <c r="AI428" s="329">
        <v>8526952</v>
      </c>
      <c r="AJ428" s="335">
        <f t="shared" si="215"/>
        <v>0</v>
      </c>
    </row>
    <row r="429" spans="1:36" s="4" customFormat="1" x14ac:dyDescent="0.25">
      <c r="A429" s="43">
        <v>3020101011101</v>
      </c>
      <c r="B429" s="1" t="s">
        <v>655</v>
      </c>
      <c r="C429" s="169">
        <v>100000000</v>
      </c>
      <c r="D429" s="169">
        <v>0</v>
      </c>
      <c r="E429" s="169">
        <v>100000000</v>
      </c>
      <c r="F429" s="169">
        <v>0</v>
      </c>
      <c r="G429" s="169">
        <f t="shared" si="213"/>
        <v>0</v>
      </c>
      <c r="H429" s="169">
        <v>0</v>
      </c>
      <c r="I429" s="169">
        <v>0</v>
      </c>
      <c r="J429" s="169">
        <f t="shared" si="211"/>
        <v>0</v>
      </c>
      <c r="K429" s="169">
        <v>0</v>
      </c>
      <c r="L429" s="169">
        <v>-13298</v>
      </c>
      <c r="M429" s="169">
        <f t="shared" si="217"/>
        <v>13298</v>
      </c>
      <c r="N429" s="169">
        <v>0</v>
      </c>
      <c r="O429" s="169">
        <v>0</v>
      </c>
      <c r="P429" s="169">
        <f t="shared" si="218"/>
        <v>0</v>
      </c>
      <c r="Q429" s="169">
        <f t="shared" si="219"/>
        <v>0</v>
      </c>
      <c r="R429" s="169">
        <f t="shared" si="212"/>
        <v>-13298</v>
      </c>
      <c r="T429" s="290">
        <v>3020101011101</v>
      </c>
      <c r="U429" s="328" t="s">
        <v>655</v>
      </c>
      <c r="V429" s="329">
        <v>100000000</v>
      </c>
      <c r="W429" s="329">
        <v>0</v>
      </c>
      <c r="X429" s="329">
        <v>0</v>
      </c>
      <c r="Y429" s="329">
        <v>100000000</v>
      </c>
      <c r="Z429" s="329">
        <f t="shared" si="214"/>
        <v>0</v>
      </c>
      <c r="AA429" s="329">
        <v>0</v>
      </c>
      <c r="AB429" s="329">
        <v>0</v>
      </c>
      <c r="AC429" s="329">
        <v>0</v>
      </c>
      <c r="AD429" s="329">
        <v>0</v>
      </c>
      <c r="AE429" s="329">
        <v>0</v>
      </c>
      <c r="AF429" s="329">
        <v>0</v>
      </c>
      <c r="AG429" s="329">
        <v>-13298</v>
      </c>
      <c r="AH429" s="329">
        <v>0</v>
      </c>
      <c r="AI429" s="329">
        <v>-13298</v>
      </c>
      <c r="AJ429" s="335">
        <f t="shared" si="215"/>
        <v>0</v>
      </c>
    </row>
    <row r="430" spans="1:36" s="4" customFormat="1" x14ac:dyDescent="0.25">
      <c r="A430" s="44">
        <v>3020101011102</v>
      </c>
      <c r="B430" s="1" t="s">
        <v>656</v>
      </c>
      <c r="C430" s="169">
        <v>50000000</v>
      </c>
      <c r="D430" s="169">
        <v>0</v>
      </c>
      <c r="E430" s="169">
        <v>48000000</v>
      </c>
      <c r="F430" s="169">
        <v>0</v>
      </c>
      <c r="G430" s="169">
        <f t="shared" si="213"/>
        <v>2000000</v>
      </c>
      <c r="H430" s="169">
        <v>0</v>
      </c>
      <c r="I430" s="169">
        <v>2000000</v>
      </c>
      <c r="J430" s="169">
        <f t="shared" si="211"/>
        <v>0</v>
      </c>
      <c r="K430" s="169">
        <v>0</v>
      </c>
      <c r="L430" s="169">
        <v>2000000</v>
      </c>
      <c r="M430" s="169">
        <f t="shared" si="217"/>
        <v>0</v>
      </c>
      <c r="N430" s="169">
        <v>0</v>
      </c>
      <c r="O430" s="169">
        <v>2000000</v>
      </c>
      <c r="P430" s="169">
        <f t="shared" si="218"/>
        <v>0</v>
      </c>
      <c r="Q430" s="169">
        <f t="shared" si="219"/>
        <v>0</v>
      </c>
      <c r="R430" s="169">
        <f t="shared" si="212"/>
        <v>2000000</v>
      </c>
      <c r="T430" s="290">
        <v>3020101011102</v>
      </c>
      <c r="U430" s="328" t="s">
        <v>656</v>
      </c>
      <c r="V430" s="329">
        <v>50000000</v>
      </c>
      <c r="W430" s="329">
        <v>0</v>
      </c>
      <c r="X430" s="329">
        <v>0</v>
      </c>
      <c r="Y430" s="329">
        <v>48000000</v>
      </c>
      <c r="Z430" s="329">
        <f t="shared" si="214"/>
        <v>2000000</v>
      </c>
      <c r="AA430" s="329">
        <v>0</v>
      </c>
      <c r="AB430" s="329">
        <v>2000000</v>
      </c>
      <c r="AC430" s="329">
        <v>0</v>
      </c>
      <c r="AD430" s="329">
        <v>0</v>
      </c>
      <c r="AE430" s="329">
        <v>2000000</v>
      </c>
      <c r="AF430" s="329">
        <v>0</v>
      </c>
      <c r="AG430" s="329">
        <v>2000000</v>
      </c>
      <c r="AH430" s="329">
        <v>0</v>
      </c>
      <c r="AI430" s="329">
        <v>2000000</v>
      </c>
      <c r="AJ430" s="335">
        <f t="shared" si="215"/>
        <v>0</v>
      </c>
    </row>
    <row r="431" spans="1:36" x14ac:dyDescent="0.25">
      <c r="A431" s="45">
        <v>3020101011103</v>
      </c>
      <c r="B431" s="1" t="s">
        <v>657</v>
      </c>
      <c r="C431" s="169">
        <v>448000000</v>
      </c>
      <c r="D431" s="169">
        <v>0</v>
      </c>
      <c r="E431" s="169">
        <v>441459750</v>
      </c>
      <c r="F431" s="169">
        <v>0</v>
      </c>
      <c r="G431" s="169">
        <f t="shared" si="213"/>
        <v>6540250</v>
      </c>
      <c r="H431" s="169">
        <v>0</v>
      </c>
      <c r="I431" s="169">
        <v>6540250</v>
      </c>
      <c r="J431" s="169">
        <f t="shared" si="211"/>
        <v>0</v>
      </c>
      <c r="K431" s="169">
        <v>0</v>
      </c>
      <c r="L431" s="169">
        <v>6540250</v>
      </c>
      <c r="M431" s="169">
        <f t="shared" si="217"/>
        <v>0</v>
      </c>
      <c r="N431" s="169">
        <v>0</v>
      </c>
      <c r="O431" s="169">
        <v>6540250</v>
      </c>
      <c r="P431" s="169">
        <f t="shared" si="218"/>
        <v>0</v>
      </c>
      <c r="Q431" s="169">
        <f t="shared" si="219"/>
        <v>0</v>
      </c>
      <c r="R431" s="169">
        <f t="shared" si="212"/>
        <v>6540250</v>
      </c>
      <c r="T431" s="290">
        <v>3020101011103</v>
      </c>
      <c r="U431" s="328" t="s">
        <v>657</v>
      </c>
      <c r="V431" s="329">
        <v>448000000</v>
      </c>
      <c r="W431" s="329">
        <v>0</v>
      </c>
      <c r="X431" s="329">
        <v>0</v>
      </c>
      <c r="Y431" s="329">
        <v>441459750</v>
      </c>
      <c r="Z431" s="329">
        <f t="shared" si="214"/>
        <v>6540250</v>
      </c>
      <c r="AA431" s="329">
        <v>0</v>
      </c>
      <c r="AB431" s="329">
        <v>6540250</v>
      </c>
      <c r="AC431" s="329">
        <v>0</v>
      </c>
      <c r="AD431" s="329">
        <v>0</v>
      </c>
      <c r="AE431" s="329">
        <v>6540250</v>
      </c>
      <c r="AF431" s="329">
        <v>0</v>
      </c>
      <c r="AG431" s="329">
        <v>6540250</v>
      </c>
      <c r="AH431" s="329">
        <v>0</v>
      </c>
      <c r="AI431" s="329">
        <v>6540250</v>
      </c>
      <c r="AJ431" s="335">
        <f t="shared" si="215"/>
        <v>0</v>
      </c>
    </row>
    <row r="432" spans="1:36" x14ac:dyDescent="0.25">
      <c r="A432" s="14">
        <v>30201010112</v>
      </c>
      <c r="B432" s="9" t="s">
        <v>658</v>
      </c>
      <c r="C432" s="10">
        <f>+C433+C434</f>
        <v>160000000</v>
      </c>
      <c r="D432" s="10">
        <f t="shared" ref="D432:R432" si="229">+D433+D434</f>
        <v>0</v>
      </c>
      <c r="E432" s="10">
        <f t="shared" si="229"/>
        <v>12080913</v>
      </c>
      <c r="F432" s="10">
        <f t="shared" si="229"/>
        <v>0</v>
      </c>
      <c r="G432" s="10">
        <f t="shared" si="213"/>
        <v>147919087</v>
      </c>
      <c r="H432" s="10">
        <f t="shared" si="229"/>
        <v>0</v>
      </c>
      <c r="I432" s="10">
        <f t="shared" si="229"/>
        <v>116906146</v>
      </c>
      <c r="J432" s="10">
        <f t="shared" si="211"/>
        <v>31012941</v>
      </c>
      <c r="K432" s="10">
        <f t="shared" si="229"/>
        <v>15900000</v>
      </c>
      <c r="L432" s="10">
        <f t="shared" si="229"/>
        <v>59693118</v>
      </c>
      <c r="M432" s="10">
        <f t="shared" si="217"/>
        <v>57213028</v>
      </c>
      <c r="N432" s="10">
        <f t="shared" si="229"/>
        <v>0</v>
      </c>
      <c r="O432" s="10">
        <f t="shared" si="229"/>
        <v>147919087</v>
      </c>
      <c r="P432" s="10">
        <f t="shared" si="218"/>
        <v>31012941</v>
      </c>
      <c r="Q432" s="10">
        <f t="shared" si="219"/>
        <v>0</v>
      </c>
      <c r="R432" s="10">
        <f t="shared" si="212"/>
        <v>59693118</v>
      </c>
      <c r="T432" s="290">
        <v>30201010112</v>
      </c>
      <c r="U432" s="328" t="s">
        <v>658</v>
      </c>
      <c r="V432" s="329">
        <v>160000000</v>
      </c>
      <c r="W432" s="329">
        <v>0</v>
      </c>
      <c r="X432" s="329">
        <v>0</v>
      </c>
      <c r="Y432" s="329">
        <v>12080913</v>
      </c>
      <c r="Z432" s="329">
        <f t="shared" si="214"/>
        <v>147919087</v>
      </c>
      <c r="AA432" s="329">
        <v>0</v>
      </c>
      <c r="AB432" s="329">
        <v>147919087</v>
      </c>
      <c r="AC432" s="329">
        <v>0</v>
      </c>
      <c r="AD432" s="329">
        <v>0</v>
      </c>
      <c r="AE432" s="329">
        <v>116906146</v>
      </c>
      <c r="AF432" s="329">
        <v>31012941</v>
      </c>
      <c r="AG432" s="329">
        <v>43793118</v>
      </c>
      <c r="AH432" s="329">
        <v>15900000</v>
      </c>
      <c r="AI432" s="329">
        <v>59693118</v>
      </c>
      <c r="AJ432" s="335">
        <f t="shared" si="215"/>
        <v>0</v>
      </c>
    </row>
    <row r="433" spans="1:36" x14ac:dyDescent="0.25">
      <c r="A433" s="43">
        <v>3020101011201</v>
      </c>
      <c r="B433" s="1" t="s">
        <v>659</v>
      </c>
      <c r="C433" s="169">
        <v>12000000</v>
      </c>
      <c r="D433" s="169">
        <v>0</v>
      </c>
      <c r="E433" s="169">
        <v>12000000</v>
      </c>
      <c r="F433" s="169">
        <v>0</v>
      </c>
      <c r="G433" s="169">
        <f t="shared" si="213"/>
        <v>0</v>
      </c>
      <c r="H433" s="169">
        <v>0</v>
      </c>
      <c r="I433" s="169">
        <v>0</v>
      </c>
      <c r="J433" s="169">
        <f t="shared" si="211"/>
        <v>0</v>
      </c>
      <c r="K433" s="169">
        <v>0</v>
      </c>
      <c r="L433" s="169">
        <v>0</v>
      </c>
      <c r="M433" s="169">
        <f t="shared" si="217"/>
        <v>0</v>
      </c>
      <c r="N433" s="169">
        <v>0</v>
      </c>
      <c r="O433" s="169">
        <v>0</v>
      </c>
      <c r="P433" s="169">
        <f t="shared" si="218"/>
        <v>0</v>
      </c>
      <c r="Q433" s="169">
        <f t="shared" si="219"/>
        <v>0</v>
      </c>
      <c r="R433" s="169">
        <f t="shared" si="212"/>
        <v>0</v>
      </c>
      <c r="T433" s="290">
        <v>3020101011201</v>
      </c>
      <c r="U433" s="328" t="s">
        <v>659</v>
      </c>
      <c r="V433" s="329">
        <v>12000000</v>
      </c>
      <c r="W433" s="329">
        <v>0</v>
      </c>
      <c r="X433" s="329">
        <v>0</v>
      </c>
      <c r="Y433" s="329">
        <v>12000000</v>
      </c>
      <c r="Z433" s="329">
        <f t="shared" si="214"/>
        <v>0</v>
      </c>
      <c r="AA433" s="329">
        <v>0</v>
      </c>
      <c r="AB433" s="329">
        <v>0</v>
      </c>
      <c r="AC433" s="329">
        <v>0</v>
      </c>
      <c r="AD433" s="329">
        <v>0</v>
      </c>
      <c r="AE433" s="329">
        <v>0</v>
      </c>
      <c r="AF433" s="329">
        <v>0</v>
      </c>
      <c r="AG433" s="329">
        <v>0</v>
      </c>
      <c r="AH433" s="329">
        <v>0</v>
      </c>
      <c r="AI433" s="329">
        <v>0</v>
      </c>
      <c r="AJ433" s="335">
        <f t="shared" si="215"/>
        <v>0</v>
      </c>
    </row>
    <row r="434" spans="1:36" s="4" customFormat="1" x14ac:dyDescent="0.25">
      <c r="A434" s="45">
        <v>3020101011203</v>
      </c>
      <c r="B434" s="1" t="s">
        <v>660</v>
      </c>
      <c r="C434" s="169">
        <v>148000000</v>
      </c>
      <c r="D434" s="169">
        <v>0</v>
      </c>
      <c r="E434" s="169">
        <v>80913</v>
      </c>
      <c r="F434" s="169">
        <v>0</v>
      </c>
      <c r="G434" s="169">
        <f t="shared" si="213"/>
        <v>147919087</v>
      </c>
      <c r="H434" s="169">
        <v>0</v>
      </c>
      <c r="I434" s="169">
        <v>116906146</v>
      </c>
      <c r="J434" s="169">
        <f t="shared" si="211"/>
        <v>31012941</v>
      </c>
      <c r="K434" s="169">
        <v>15900000</v>
      </c>
      <c r="L434" s="169">
        <v>59693118</v>
      </c>
      <c r="M434" s="169">
        <f t="shared" si="217"/>
        <v>57213028</v>
      </c>
      <c r="N434" s="169">
        <v>0</v>
      </c>
      <c r="O434" s="169">
        <v>147919087</v>
      </c>
      <c r="P434" s="169">
        <f t="shared" si="218"/>
        <v>31012941</v>
      </c>
      <c r="Q434" s="169">
        <f t="shared" si="219"/>
        <v>0</v>
      </c>
      <c r="R434" s="169">
        <f t="shared" si="212"/>
        <v>59693118</v>
      </c>
      <c r="T434" s="290">
        <v>3020101011203</v>
      </c>
      <c r="U434" s="328" t="s">
        <v>660</v>
      </c>
      <c r="V434" s="329">
        <v>148000000</v>
      </c>
      <c r="W434" s="329">
        <v>0</v>
      </c>
      <c r="X434" s="329">
        <v>0</v>
      </c>
      <c r="Y434" s="329">
        <v>80913</v>
      </c>
      <c r="Z434" s="329">
        <f t="shared" si="214"/>
        <v>147919087</v>
      </c>
      <c r="AA434" s="329">
        <v>0</v>
      </c>
      <c r="AB434" s="329">
        <v>147919087</v>
      </c>
      <c r="AC434" s="329">
        <v>0</v>
      </c>
      <c r="AD434" s="329">
        <v>0</v>
      </c>
      <c r="AE434" s="329">
        <v>116906146</v>
      </c>
      <c r="AF434" s="329">
        <v>31012941</v>
      </c>
      <c r="AG434" s="329">
        <v>43793118</v>
      </c>
      <c r="AH434" s="329">
        <v>15900000</v>
      </c>
      <c r="AI434" s="329">
        <v>59693118</v>
      </c>
      <c r="AJ434" s="335">
        <f t="shared" si="215"/>
        <v>0</v>
      </c>
    </row>
    <row r="435" spans="1:36" x14ac:dyDescent="0.25">
      <c r="A435" s="45">
        <v>30201010113</v>
      </c>
      <c r="B435" s="1" t="s">
        <v>661</v>
      </c>
      <c r="C435" s="169">
        <v>80000000</v>
      </c>
      <c r="D435" s="169">
        <v>0</v>
      </c>
      <c r="E435" s="169">
        <v>0</v>
      </c>
      <c r="F435" s="169">
        <v>0</v>
      </c>
      <c r="G435" s="169">
        <f t="shared" si="213"/>
        <v>80000000</v>
      </c>
      <c r="H435" s="169">
        <v>0</v>
      </c>
      <c r="I435" s="169">
        <v>80000000</v>
      </c>
      <c r="J435" s="169">
        <f t="shared" si="211"/>
        <v>0</v>
      </c>
      <c r="K435" s="169">
        <v>0</v>
      </c>
      <c r="L435" s="169">
        <v>80000000</v>
      </c>
      <c r="M435" s="169">
        <f t="shared" si="217"/>
        <v>0</v>
      </c>
      <c r="N435" s="169">
        <v>0</v>
      </c>
      <c r="O435" s="169">
        <v>80000000</v>
      </c>
      <c r="P435" s="169">
        <f t="shared" si="218"/>
        <v>0</v>
      </c>
      <c r="Q435" s="169">
        <f t="shared" si="219"/>
        <v>0</v>
      </c>
      <c r="R435" s="169">
        <f t="shared" si="212"/>
        <v>80000000</v>
      </c>
      <c r="T435" s="290">
        <v>30201010113</v>
      </c>
      <c r="U435" s="328" t="s">
        <v>661</v>
      </c>
      <c r="V435" s="329">
        <v>80000000</v>
      </c>
      <c r="W435" s="329">
        <v>0</v>
      </c>
      <c r="X435" s="329">
        <v>0</v>
      </c>
      <c r="Y435" s="329">
        <v>0</v>
      </c>
      <c r="Z435" s="329">
        <f t="shared" si="214"/>
        <v>80000000</v>
      </c>
      <c r="AA435" s="329">
        <v>0</v>
      </c>
      <c r="AB435" s="329">
        <v>80000000</v>
      </c>
      <c r="AC435" s="329">
        <v>0</v>
      </c>
      <c r="AD435" s="329">
        <v>0</v>
      </c>
      <c r="AE435" s="329">
        <v>80000000</v>
      </c>
      <c r="AF435" s="329">
        <v>0</v>
      </c>
      <c r="AG435" s="329">
        <v>80000000</v>
      </c>
      <c r="AH435" s="329">
        <v>0</v>
      </c>
      <c r="AI435" s="329">
        <v>80000000</v>
      </c>
      <c r="AJ435" s="335">
        <f t="shared" si="215"/>
        <v>0</v>
      </c>
    </row>
    <row r="436" spans="1:36" x14ac:dyDescent="0.25">
      <c r="A436" s="11">
        <v>3020102</v>
      </c>
      <c r="B436" s="5" t="s">
        <v>662</v>
      </c>
      <c r="C436" s="6">
        <f>+C437+C441+C445</f>
        <v>1100000000</v>
      </c>
      <c r="D436" s="6">
        <f t="shared" ref="D436:R436" si="230">+D437+D441+D445</f>
        <v>0</v>
      </c>
      <c r="E436" s="6">
        <f t="shared" si="230"/>
        <v>357265000</v>
      </c>
      <c r="F436" s="6">
        <f t="shared" si="230"/>
        <v>0</v>
      </c>
      <c r="G436" s="6">
        <f t="shared" si="213"/>
        <v>742735000</v>
      </c>
      <c r="H436" s="6">
        <f t="shared" si="230"/>
        <v>8073596</v>
      </c>
      <c r="I436" s="6">
        <f t="shared" si="230"/>
        <v>703526996</v>
      </c>
      <c r="J436" s="6">
        <f t="shared" si="211"/>
        <v>39208004</v>
      </c>
      <c r="K436" s="6">
        <f t="shared" si="230"/>
        <v>130140400</v>
      </c>
      <c r="L436" s="6">
        <f t="shared" si="230"/>
        <v>521283599</v>
      </c>
      <c r="M436" s="6">
        <f t="shared" si="217"/>
        <v>182243397</v>
      </c>
      <c r="N436" s="6">
        <f t="shared" si="230"/>
        <v>0</v>
      </c>
      <c r="O436" s="6">
        <f t="shared" si="230"/>
        <v>742735000</v>
      </c>
      <c r="P436" s="6">
        <f t="shared" si="218"/>
        <v>39208004</v>
      </c>
      <c r="Q436" s="6">
        <f t="shared" si="219"/>
        <v>0</v>
      </c>
      <c r="R436" s="6">
        <f t="shared" si="212"/>
        <v>521283599</v>
      </c>
      <c r="T436" s="290">
        <v>3020102</v>
      </c>
      <c r="U436" s="328" t="s">
        <v>662</v>
      </c>
      <c r="V436" s="329">
        <v>1100000000</v>
      </c>
      <c r="W436" s="329">
        <v>0</v>
      </c>
      <c r="X436" s="329">
        <v>0</v>
      </c>
      <c r="Y436" s="329">
        <v>357265000</v>
      </c>
      <c r="Z436" s="329">
        <f t="shared" si="214"/>
        <v>742735000</v>
      </c>
      <c r="AA436" s="329">
        <v>0</v>
      </c>
      <c r="AB436" s="329">
        <v>742735000</v>
      </c>
      <c r="AC436" s="329">
        <v>0</v>
      </c>
      <c r="AD436" s="329">
        <v>8073596</v>
      </c>
      <c r="AE436" s="329">
        <v>703526996</v>
      </c>
      <c r="AF436" s="329">
        <v>39208004</v>
      </c>
      <c r="AG436" s="329">
        <v>391143199</v>
      </c>
      <c r="AH436" s="329">
        <v>130140400</v>
      </c>
      <c r="AI436" s="329">
        <v>521283599</v>
      </c>
      <c r="AJ436" s="335">
        <f t="shared" si="215"/>
        <v>0</v>
      </c>
    </row>
    <row r="437" spans="1:36" x14ac:dyDescent="0.25">
      <c r="A437" s="14">
        <v>302010201</v>
      </c>
      <c r="B437" s="9" t="s">
        <v>663</v>
      </c>
      <c r="C437" s="10">
        <f>+C438+C439+C440</f>
        <v>968330962</v>
      </c>
      <c r="D437" s="10">
        <f t="shared" ref="D437:R437" si="231">+D438+D439+D440</f>
        <v>0</v>
      </c>
      <c r="E437" s="10">
        <f t="shared" si="231"/>
        <v>309100162</v>
      </c>
      <c r="F437" s="10">
        <f t="shared" si="231"/>
        <v>0</v>
      </c>
      <c r="G437" s="10">
        <f t="shared" si="213"/>
        <v>659230800</v>
      </c>
      <c r="H437" s="10">
        <f t="shared" si="231"/>
        <v>8073596</v>
      </c>
      <c r="I437" s="10">
        <f t="shared" si="231"/>
        <v>646122796</v>
      </c>
      <c r="J437" s="10">
        <f t="shared" si="211"/>
        <v>13108004</v>
      </c>
      <c r="K437" s="10">
        <f t="shared" si="231"/>
        <v>130140400</v>
      </c>
      <c r="L437" s="10">
        <f t="shared" si="231"/>
        <v>521283599</v>
      </c>
      <c r="M437" s="10">
        <f t="shared" si="217"/>
        <v>124839197</v>
      </c>
      <c r="N437" s="10">
        <f t="shared" si="231"/>
        <v>0</v>
      </c>
      <c r="O437" s="10">
        <f t="shared" si="231"/>
        <v>659230800</v>
      </c>
      <c r="P437" s="10">
        <f t="shared" si="218"/>
        <v>13108004</v>
      </c>
      <c r="Q437" s="10">
        <f t="shared" si="219"/>
        <v>0</v>
      </c>
      <c r="R437" s="10">
        <f t="shared" si="212"/>
        <v>521283599</v>
      </c>
      <c r="T437" s="290">
        <v>302010201</v>
      </c>
      <c r="U437" s="328" t="s">
        <v>663</v>
      </c>
      <c r="V437" s="329">
        <v>968330962</v>
      </c>
      <c r="W437" s="329">
        <v>0</v>
      </c>
      <c r="X437" s="329">
        <v>0</v>
      </c>
      <c r="Y437" s="329">
        <v>309100162</v>
      </c>
      <c r="Z437" s="329">
        <f t="shared" si="214"/>
        <v>659230800</v>
      </c>
      <c r="AA437" s="329">
        <v>0</v>
      </c>
      <c r="AB437" s="329">
        <v>659230800</v>
      </c>
      <c r="AC437" s="329">
        <v>0</v>
      </c>
      <c r="AD437" s="329">
        <v>8073596</v>
      </c>
      <c r="AE437" s="329">
        <v>646122796</v>
      </c>
      <c r="AF437" s="329">
        <v>13108004</v>
      </c>
      <c r="AG437" s="329">
        <v>391143199</v>
      </c>
      <c r="AH437" s="329">
        <v>130140400</v>
      </c>
      <c r="AI437" s="329">
        <v>521283599</v>
      </c>
      <c r="AJ437" s="335">
        <f t="shared" si="215"/>
        <v>0</v>
      </c>
    </row>
    <row r="438" spans="1:36" s="4" customFormat="1" x14ac:dyDescent="0.25">
      <c r="A438" s="43">
        <v>30201020101</v>
      </c>
      <c r="B438" s="1" t="s">
        <v>664</v>
      </c>
      <c r="C438" s="169">
        <v>67514212</v>
      </c>
      <c r="D438" s="169">
        <v>0</v>
      </c>
      <c r="E438" s="169">
        <v>67514212</v>
      </c>
      <c r="F438" s="169">
        <v>0</v>
      </c>
      <c r="G438" s="169">
        <f t="shared" si="213"/>
        <v>0</v>
      </c>
      <c r="H438" s="169">
        <v>0</v>
      </c>
      <c r="I438" s="169">
        <v>0</v>
      </c>
      <c r="J438" s="169">
        <f t="shared" si="211"/>
        <v>0</v>
      </c>
      <c r="K438" s="169">
        <v>0</v>
      </c>
      <c r="L438" s="169">
        <v>0</v>
      </c>
      <c r="M438" s="169">
        <f t="shared" si="217"/>
        <v>0</v>
      </c>
      <c r="N438" s="169">
        <v>0</v>
      </c>
      <c r="O438" s="169">
        <v>0</v>
      </c>
      <c r="P438" s="169">
        <f t="shared" si="218"/>
        <v>0</v>
      </c>
      <c r="Q438" s="169">
        <f t="shared" si="219"/>
        <v>0</v>
      </c>
      <c r="R438" s="169">
        <f t="shared" si="212"/>
        <v>0</v>
      </c>
      <c r="T438" s="290">
        <v>30201020101</v>
      </c>
      <c r="U438" s="328" t="s">
        <v>664</v>
      </c>
      <c r="V438" s="329">
        <v>67514212</v>
      </c>
      <c r="W438" s="329">
        <v>0</v>
      </c>
      <c r="X438" s="329">
        <v>0</v>
      </c>
      <c r="Y438" s="329">
        <v>67514212</v>
      </c>
      <c r="Z438" s="329">
        <f t="shared" si="214"/>
        <v>0</v>
      </c>
      <c r="AA438" s="329">
        <v>0</v>
      </c>
      <c r="AB438" s="329">
        <v>0</v>
      </c>
      <c r="AC438" s="329">
        <v>0</v>
      </c>
      <c r="AD438" s="329">
        <v>0</v>
      </c>
      <c r="AE438" s="329">
        <v>0</v>
      </c>
      <c r="AF438" s="329">
        <v>0</v>
      </c>
      <c r="AG438" s="329">
        <v>0</v>
      </c>
      <c r="AH438" s="329">
        <v>0</v>
      </c>
      <c r="AI438" s="329">
        <v>0</v>
      </c>
      <c r="AJ438" s="335">
        <f t="shared" si="215"/>
        <v>0</v>
      </c>
    </row>
    <row r="439" spans="1:36" x14ac:dyDescent="0.25">
      <c r="A439" s="44">
        <v>30201020102</v>
      </c>
      <c r="B439" s="1" t="s">
        <v>665</v>
      </c>
      <c r="C439" s="169">
        <v>40000000</v>
      </c>
      <c r="D439" s="169">
        <v>0</v>
      </c>
      <c r="E439" s="169">
        <v>40000000</v>
      </c>
      <c r="F439" s="169">
        <v>0</v>
      </c>
      <c r="G439" s="169">
        <f t="shared" si="213"/>
        <v>0</v>
      </c>
      <c r="H439" s="169">
        <v>0</v>
      </c>
      <c r="I439" s="169">
        <v>0</v>
      </c>
      <c r="J439" s="169">
        <f t="shared" si="211"/>
        <v>0</v>
      </c>
      <c r="K439" s="169">
        <v>0</v>
      </c>
      <c r="L439" s="169">
        <v>0</v>
      </c>
      <c r="M439" s="169">
        <f t="shared" si="217"/>
        <v>0</v>
      </c>
      <c r="N439" s="169">
        <v>0</v>
      </c>
      <c r="O439" s="169">
        <v>0</v>
      </c>
      <c r="P439" s="169">
        <f t="shared" si="218"/>
        <v>0</v>
      </c>
      <c r="Q439" s="169">
        <f t="shared" si="219"/>
        <v>0</v>
      </c>
      <c r="R439" s="169">
        <f t="shared" si="212"/>
        <v>0</v>
      </c>
      <c r="T439" s="290">
        <v>30201020102</v>
      </c>
      <c r="U439" s="328" t="s">
        <v>665</v>
      </c>
      <c r="V439" s="329">
        <v>40000000</v>
      </c>
      <c r="W439" s="329">
        <v>0</v>
      </c>
      <c r="X439" s="329">
        <v>0</v>
      </c>
      <c r="Y439" s="329">
        <v>40000000</v>
      </c>
      <c r="Z439" s="329">
        <f t="shared" si="214"/>
        <v>0</v>
      </c>
      <c r="AA439" s="329">
        <v>0</v>
      </c>
      <c r="AB439" s="329">
        <v>0</v>
      </c>
      <c r="AC439" s="329">
        <v>0</v>
      </c>
      <c r="AD439" s="329">
        <v>0</v>
      </c>
      <c r="AE439" s="329">
        <v>0</v>
      </c>
      <c r="AF439" s="329">
        <v>0</v>
      </c>
      <c r="AG439" s="329">
        <v>0</v>
      </c>
      <c r="AH439" s="329">
        <v>0</v>
      </c>
      <c r="AI439" s="329">
        <v>0</v>
      </c>
      <c r="AJ439" s="335">
        <f t="shared" si="215"/>
        <v>0</v>
      </c>
    </row>
    <row r="440" spans="1:36" x14ac:dyDescent="0.25">
      <c r="A440" s="45">
        <v>30201020103</v>
      </c>
      <c r="B440" s="1" t="s">
        <v>666</v>
      </c>
      <c r="C440" s="169">
        <v>860816750</v>
      </c>
      <c r="D440" s="169">
        <v>0</v>
      </c>
      <c r="E440" s="169">
        <v>201585950</v>
      </c>
      <c r="F440" s="169">
        <v>0</v>
      </c>
      <c r="G440" s="169">
        <f t="shared" si="213"/>
        <v>659230800</v>
      </c>
      <c r="H440" s="169">
        <v>8073596</v>
      </c>
      <c r="I440" s="169">
        <v>646122796</v>
      </c>
      <c r="J440" s="169">
        <f t="shared" si="211"/>
        <v>13108004</v>
      </c>
      <c r="K440" s="169">
        <v>130140400</v>
      </c>
      <c r="L440" s="169">
        <v>521283599</v>
      </c>
      <c r="M440" s="169">
        <f t="shared" si="217"/>
        <v>124839197</v>
      </c>
      <c r="N440" s="169">
        <v>0</v>
      </c>
      <c r="O440" s="169">
        <v>659230800</v>
      </c>
      <c r="P440" s="169">
        <f t="shared" si="218"/>
        <v>13108004</v>
      </c>
      <c r="Q440" s="169">
        <f t="shared" si="219"/>
        <v>0</v>
      </c>
      <c r="R440" s="169">
        <f t="shared" si="212"/>
        <v>521283599</v>
      </c>
      <c r="T440" s="290">
        <v>30201020103</v>
      </c>
      <c r="U440" s="328" t="s">
        <v>666</v>
      </c>
      <c r="V440" s="329">
        <v>860816750</v>
      </c>
      <c r="W440" s="329">
        <v>0</v>
      </c>
      <c r="X440" s="329">
        <v>0</v>
      </c>
      <c r="Y440" s="329">
        <v>201585950</v>
      </c>
      <c r="Z440" s="329">
        <f t="shared" si="214"/>
        <v>659230800</v>
      </c>
      <c r="AA440" s="329">
        <v>0</v>
      </c>
      <c r="AB440" s="329">
        <v>659230800</v>
      </c>
      <c r="AC440" s="329">
        <v>0</v>
      </c>
      <c r="AD440" s="329">
        <v>8073596</v>
      </c>
      <c r="AE440" s="329">
        <v>646122796</v>
      </c>
      <c r="AF440" s="329">
        <v>13108004</v>
      </c>
      <c r="AG440" s="329">
        <v>391143199</v>
      </c>
      <c r="AH440" s="329">
        <v>130140400</v>
      </c>
      <c r="AI440" s="329">
        <v>521283599</v>
      </c>
      <c r="AJ440" s="335">
        <f t="shared" si="215"/>
        <v>0</v>
      </c>
    </row>
    <row r="441" spans="1:36" x14ac:dyDescent="0.25">
      <c r="A441" s="14">
        <v>302010202</v>
      </c>
      <c r="B441" s="9" t="s">
        <v>667</v>
      </c>
      <c r="C441" s="10">
        <f>+C442+C443+C444</f>
        <v>114732727</v>
      </c>
      <c r="D441" s="10">
        <f t="shared" ref="D441:R441" si="232">+D442+D443+D444</f>
        <v>0</v>
      </c>
      <c r="E441" s="10">
        <f t="shared" si="232"/>
        <v>31228527</v>
      </c>
      <c r="F441" s="10">
        <f t="shared" si="232"/>
        <v>0</v>
      </c>
      <c r="G441" s="10">
        <f t="shared" si="213"/>
        <v>83504200</v>
      </c>
      <c r="H441" s="10">
        <f t="shared" si="232"/>
        <v>0</v>
      </c>
      <c r="I441" s="10">
        <f t="shared" si="232"/>
        <v>57404200</v>
      </c>
      <c r="J441" s="10">
        <f t="shared" si="211"/>
        <v>26100000</v>
      </c>
      <c r="K441" s="10">
        <f t="shared" si="232"/>
        <v>0</v>
      </c>
      <c r="L441" s="10">
        <f t="shared" si="232"/>
        <v>0</v>
      </c>
      <c r="M441" s="10">
        <f t="shared" si="217"/>
        <v>57404200</v>
      </c>
      <c r="N441" s="10">
        <f t="shared" si="232"/>
        <v>0</v>
      </c>
      <c r="O441" s="10">
        <f t="shared" si="232"/>
        <v>83504200</v>
      </c>
      <c r="P441" s="10">
        <f t="shared" si="218"/>
        <v>26100000</v>
      </c>
      <c r="Q441" s="10">
        <f t="shared" si="219"/>
        <v>0</v>
      </c>
      <c r="R441" s="10">
        <f t="shared" si="212"/>
        <v>0</v>
      </c>
      <c r="T441" s="290">
        <v>302010202</v>
      </c>
      <c r="U441" s="328" t="s">
        <v>667</v>
      </c>
      <c r="V441" s="329">
        <v>114732727</v>
      </c>
      <c r="W441" s="329">
        <v>0</v>
      </c>
      <c r="X441" s="329">
        <v>0</v>
      </c>
      <c r="Y441" s="329">
        <v>31228527</v>
      </c>
      <c r="Z441" s="329">
        <f t="shared" si="214"/>
        <v>83504200</v>
      </c>
      <c r="AA441" s="329">
        <v>0</v>
      </c>
      <c r="AB441" s="329">
        <v>83504200</v>
      </c>
      <c r="AC441" s="329">
        <v>0</v>
      </c>
      <c r="AD441" s="329">
        <v>0</v>
      </c>
      <c r="AE441" s="329">
        <v>57404200</v>
      </c>
      <c r="AF441" s="329">
        <v>26100000</v>
      </c>
      <c r="AG441" s="329">
        <v>0</v>
      </c>
      <c r="AH441" s="329">
        <v>0</v>
      </c>
      <c r="AI441" s="329">
        <v>0</v>
      </c>
      <c r="AJ441" s="335">
        <f t="shared" si="215"/>
        <v>0</v>
      </c>
    </row>
    <row r="442" spans="1:36" s="4" customFormat="1" x14ac:dyDescent="0.25">
      <c r="A442" s="43">
        <v>30201020201</v>
      </c>
      <c r="B442" s="1" t="s">
        <v>668</v>
      </c>
      <c r="C442" s="169">
        <v>10000000</v>
      </c>
      <c r="D442" s="169">
        <v>0</v>
      </c>
      <c r="E442" s="169">
        <v>10000000</v>
      </c>
      <c r="F442" s="169">
        <v>0</v>
      </c>
      <c r="G442" s="169">
        <f t="shared" si="213"/>
        <v>0</v>
      </c>
      <c r="H442" s="169">
        <v>0</v>
      </c>
      <c r="I442" s="169">
        <v>0</v>
      </c>
      <c r="J442" s="169">
        <f t="shared" si="211"/>
        <v>0</v>
      </c>
      <c r="K442" s="169">
        <v>0</v>
      </c>
      <c r="L442" s="169">
        <v>0</v>
      </c>
      <c r="M442" s="169">
        <f t="shared" si="217"/>
        <v>0</v>
      </c>
      <c r="N442" s="169">
        <v>0</v>
      </c>
      <c r="O442" s="169">
        <v>0</v>
      </c>
      <c r="P442" s="169">
        <f t="shared" si="218"/>
        <v>0</v>
      </c>
      <c r="Q442" s="169">
        <f t="shared" si="219"/>
        <v>0</v>
      </c>
      <c r="R442" s="169">
        <f t="shared" si="212"/>
        <v>0</v>
      </c>
      <c r="T442" s="290">
        <v>30201020201</v>
      </c>
      <c r="U442" s="328" t="s">
        <v>668</v>
      </c>
      <c r="V442" s="329">
        <v>10000000</v>
      </c>
      <c r="W442" s="329">
        <v>0</v>
      </c>
      <c r="X442" s="329">
        <v>0</v>
      </c>
      <c r="Y442" s="329">
        <v>10000000</v>
      </c>
      <c r="Z442" s="329">
        <f t="shared" si="214"/>
        <v>0</v>
      </c>
      <c r="AA442" s="329">
        <v>0</v>
      </c>
      <c r="AB442" s="329">
        <v>0</v>
      </c>
      <c r="AC442" s="329">
        <v>0</v>
      </c>
      <c r="AD442" s="329">
        <v>0</v>
      </c>
      <c r="AE442" s="329">
        <v>0</v>
      </c>
      <c r="AF442" s="329">
        <v>0</v>
      </c>
      <c r="AG442" s="329">
        <v>0</v>
      </c>
      <c r="AH442" s="329">
        <v>0</v>
      </c>
      <c r="AI442" s="329">
        <v>0</v>
      </c>
      <c r="AJ442" s="335">
        <f t="shared" si="215"/>
        <v>0</v>
      </c>
    </row>
    <row r="443" spans="1:36" x14ac:dyDescent="0.25">
      <c r="A443" s="44">
        <v>30201020202</v>
      </c>
      <c r="B443" s="1" t="s">
        <v>669</v>
      </c>
      <c r="C443" s="169">
        <v>4732727</v>
      </c>
      <c r="D443" s="169">
        <v>0</v>
      </c>
      <c r="E443" s="169">
        <v>4732727</v>
      </c>
      <c r="F443" s="169">
        <v>0</v>
      </c>
      <c r="G443" s="169">
        <f t="shared" si="213"/>
        <v>0</v>
      </c>
      <c r="H443" s="169">
        <v>0</v>
      </c>
      <c r="I443" s="169">
        <v>0</v>
      </c>
      <c r="J443" s="169">
        <f t="shared" si="211"/>
        <v>0</v>
      </c>
      <c r="K443" s="169">
        <v>0</v>
      </c>
      <c r="L443" s="169">
        <v>0</v>
      </c>
      <c r="M443" s="169">
        <f t="shared" si="217"/>
        <v>0</v>
      </c>
      <c r="N443" s="169">
        <v>0</v>
      </c>
      <c r="O443" s="169">
        <v>0</v>
      </c>
      <c r="P443" s="169">
        <f t="shared" si="218"/>
        <v>0</v>
      </c>
      <c r="Q443" s="169">
        <f t="shared" si="219"/>
        <v>0</v>
      </c>
      <c r="R443" s="169">
        <f t="shared" si="212"/>
        <v>0</v>
      </c>
      <c r="T443" s="290">
        <v>30201020202</v>
      </c>
      <c r="U443" s="328" t="s">
        <v>669</v>
      </c>
      <c r="V443" s="329">
        <v>4732727</v>
      </c>
      <c r="W443" s="329">
        <v>0</v>
      </c>
      <c r="X443" s="329">
        <v>0</v>
      </c>
      <c r="Y443" s="329">
        <v>4732727</v>
      </c>
      <c r="Z443" s="329">
        <f t="shared" si="214"/>
        <v>0</v>
      </c>
      <c r="AA443" s="329">
        <v>0</v>
      </c>
      <c r="AB443" s="329">
        <v>0</v>
      </c>
      <c r="AC443" s="329">
        <v>0</v>
      </c>
      <c r="AD443" s="329">
        <v>0</v>
      </c>
      <c r="AE443" s="329">
        <v>0</v>
      </c>
      <c r="AF443" s="329">
        <v>0</v>
      </c>
      <c r="AG443" s="329">
        <v>0</v>
      </c>
      <c r="AH443" s="329">
        <v>0</v>
      </c>
      <c r="AI443" s="329">
        <v>0</v>
      </c>
      <c r="AJ443" s="335">
        <f t="shared" si="215"/>
        <v>0</v>
      </c>
    </row>
    <row r="444" spans="1:36" x14ac:dyDescent="0.25">
      <c r="A444" s="45">
        <v>30201020203</v>
      </c>
      <c r="B444" s="1" t="s">
        <v>670</v>
      </c>
      <c r="C444" s="169">
        <v>100000000</v>
      </c>
      <c r="D444" s="169">
        <v>0</v>
      </c>
      <c r="E444" s="169">
        <v>16495800</v>
      </c>
      <c r="F444" s="169">
        <v>0</v>
      </c>
      <c r="G444" s="169">
        <f t="shared" si="213"/>
        <v>83504200</v>
      </c>
      <c r="H444" s="169">
        <v>0</v>
      </c>
      <c r="I444" s="169">
        <v>57404200</v>
      </c>
      <c r="J444" s="169">
        <f t="shared" si="211"/>
        <v>26100000</v>
      </c>
      <c r="K444" s="169">
        <v>0</v>
      </c>
      <c r="L444" s="169">
        <v>0</v>
      </c>
      <c r="M444" s="169">
        <f t="shared" si="217"/>
        <v>57404200</v>
      </c>
      <c r="N444" s="169">
        <v>0</v>
      </c>
      <c r="O444" s="169">
        <v>83504200</v>
      </c>
      <c r="P444" s="169">
        <f t="shared" si="218"/>
        <v>26100000</v>
      </c>
      <c r="Q444" s="169">
        <f t="shared" si="219"/>
        <v>0</v>
      </c>
      <c r="R444" s="169">
        <f t="shared" si="212"/>
        <v>0</v>
      </c>
      <c r="T444" s="290">
        <v>30201020203</v>
      </c>
      <c r="U444" s="328" t="s">
        <v>670</v>
      </c>
      <c r="V444" s="329">
        <v>100000000</v>
      </c>
      <c r="W444" s="329">
        <v>0</v>
      </c>
      <c r="X444" s="329">
        <v>0</v>
      </c>
      <c r="Y444" s="329">
        <v>16495800</v>
      </c>
      <c r="Z444" s="329">
        <f t="shared" si="214"/>
        <v>83504200</v>
      </c>
      <c r="AA444" s="329">
        <v>0</v>
      </c>
      <c r="AB444" s="329">
        <v>83504200</v>
      </c>
      <c r="AC444" s="329">
        <v>0</v>
      </c>
      <c r="AD444" s="329">
        <v>0</v>
      </c>
      <c r="AE444" s="329">
        <v>57404200</v>
      </c>
      <c r="AF444" s="329">
        <v>26100000</v>
      </c>
      <c r="AG444" s="329">
        <v>0</v>
      </c>
      <c r="AH444" s="329">
        <v>0</v>
      </c>
      <c r="AI444" s="329">
        <v>0</v>
      </c>
      <c r="AJ444" s="335">
        <f t="shared" si="215"/>
        <v>0</v>
      </c>
    </row>
    <row r="445" spans="1:36" x14ac:dyDescent="0.25">
      <c r="A445" s="14">
        <v>302010203</v>
      </c>
      <c r="B445" s="9" t="s">
        <v>671</v>
      </c>
      <c r="C445" s="10">
        <f>+C446+C447</f>
        <v>16936311</v>
      </c>
      <c r="D445" s="10">
        <f t="shared" ref="D445:R445" si="233">+D446+D447</f>
        <v>0</v>
      </c>
      <c r="E445" s="10">
        <f t="shared" si="233"/>
        <v>16936311</v>
      </c>
      <c r="F445" s="10">
        <f t="shared" si="233"/>
        <v>0</v>
      </c>
      <c r="G445" s="10">
        <f t="shared" si="213"/>
        <v>0</v>
      </c>
      <c r="H445" s="10">
        <f t="shared" si="233"/>
        <v>0</v>
      </c>
      <c r="I445" s="10">
        <f t="shared" si="233"/>
        <v>0</v>
      </c>
      <c r="J445" s="10">
        <f t="shared" si="211"/>
        <v>0</v>
      </c>
      <c r="K445" s="10">
        <f t="shared" si="233"/>
        <v>0</v>
      </c>
      <c r="L445" s="10">
        <f t="shared" si="233"/>
        <v>0</v>
      </c>
      <c r="M445" s="10">
        <f t="shared" si="217"/>
        <v>0</v>
      </c>
      <c r="N445" s="10">
        <f t="shared" si="233"/>
        <v>0</v>
      </c>
      <c r="O445" s="10">
        <f t="shared" si="233"/>
        <v>0</v>
      </c>
      <c r="P445" s="10">
        <f t="shared" si="218"/>
        <v>0</v>
      </c>
      <c r="Q445" s="10">
        <f t="shared" si="219"/>
        <v>0</v>
      </c>
      <c r="R445" s="10">
        <f t="shared" si="212"/>
        <v>0</v>
      </c>
      <c r="T445" s="290">
        <v>302010203</v>
      </c>
      <c r="U445" s="328" t="s">
        <v>671</v>
      </c>
      <c r="V445" s="329">
        <v>16936311</v>
      </c>
      <c r="W445" s="329">
        <v>0</v>
      </c>
      <c r="X445" s="329">
        <v>0</v>
      </c>
      <c r="Y445" s="329">
        <v>16936311</v>
      </c>
      <c r="Z445" s="329">
        <f t="shared" si="214"/>
        <v>0</v>
      </c>
      <c r="AA445" s="329">
        <v>0</v>
      </c>
      <c r="AB445" s="329">
        <v>0</v>
      </c>
      <c r="AC445" s="329">
        <v>0</v>
      </c>
      <c r="AD445" s="329">
        <v>0</v>
      </c>
      <c r="AE445" s="329">
        <v>0</v>
      </c>
      <c r="AF445" s="329">
        <v>0</v>
      </c>
      <c r="AG445" s="329">
        <v>0</v>
      </c>
      <c r="AH445" s="329">
        <v>0</v>
      </c>
      <c r="AI445" s="329">
        <v>0</v>
      </c>
      <c r="AJ445" s="335">
        <f t="shared" si="215"/>
        <v>0</v>
      </c>
    </row>
    <row r="446" spans="1:36" s="4" customFormat="1" x14ac:dyDescent="0.25">
      <c r="A446" s="44">
        <v>30201020302</v>
      </c>
      <c r="B446" s="1" t="s">
        <v>672</v>
      </c>
      <c r="C446" s="169">
        <v>16936311</v>
      </c>
      <c r="D446" s="169">
        <v>0</v>
      </c>
      <c r="E446" s="169">
        <v>16936311</v>
      </c>
      <c r="F446" s="169">
        <v>0</v>
      </c>
      <c r="G446" s="169">
        <f t="shared" si="213"/>
        <v>0</v>
      </c>
      <c r="H446" s="169">
        <v>0</v>
      </c>
      <c r="I446" s="169">
        <v>0</v>
      </c>
      <c r="J446" s="169">
        <f t="shared" si="211"/>
        <v>0</v>
      </c>
      <c r="K446" s="169">
        <v>0</v>
      </c>
      <c r="L446" s="169">
        <v>0</v>
      </c>
      <c r="M446" s="169">
        <f t="shared" si="217"/>
        <v>0</v>
      </c>
      <c r="N446" s="169">
        <v>0</v>
      </c>
      <c r="O446" s="169">
        <v>0</v>
      </c>
      <c r="P446" s="169">
        <f t="shared" si="218"/>
        <v>0</v>
      </c>
      <c r="Q446" s="169">
        <f t="shared" si="219"/>
        <v>0</v>
      </c>
      <c r="R446" s="169">
        <f t="shared" si="212"/>
        <v>0</v>
      </c>
      <c r="T446" s="290">
        <v>30201020302</v>
      </c>
      <c r="U446" s="328" t="s">
        <v>672</v>
      </c>
      <c r="V446" s="329">
        <v>16936311</v>
      </c>
      <c r="W446" s="329">
        <v>0</v>
      </c>
      <c r="X446" s="329">
        <v>0</v>
      </c>
      <c r="Y446" s="329">
        <v>16936311</v>
      </c>
      <c r="Z446" s="329">
        <f t="shared" si="214"/>
        <v>0</v>
      </c>
      <c r="AA446" s="329">
        <v>0</v>
      </c>
      <c r="AB446" s="329">
        <v>0</v>
      </c>
      <c r="AC446" s="329">
        <v>0</v>
      </c>
      <c r="AD446" s="329">
        <v>0</v>
      </c>
      <c r="AE446" s="329">
        <v>0</v>
      </c>
      <c r="AF446" s="329">
        <v>0</v>
      </c>
      <c r="AG446" s="329">
        <v>0</v>
      </c>
      <c r="AH446" s="329">
        <v>0</v>
      </c>
      <c r="AI446" s="329">
        <v>0</v>
      </c>
      <c r="AJ446" s="335">
        <f t="shared" si="215"/>
        <v>0</v>
      </c>
    </row>
    <row r="447" spans="1:36" x14ac:dyDescent="0.25">
      <c r="A447" s="45">
        <v>30201020303</v>
      </c>
      <c r="B447" s="257" t="s">
        <v>1670</v>
      </c>
      <c r="C447" s="232"/>
      <c r="D447" s="232">
        <v>0</v>
      </c>
      <c r="E447" s="232">
        <v>0</v>
      </c>
      <c r="F447" s="232">
        <v>0</v>
      </c>
      <c r="G447" s="232">
        <f t="shared" si="213"/>
        <v>0</v>
      </c>
      <c r="H447" s="232">
        <v>0</v>
      </c>
      <c r="I447" s="232">
        <v>0</v>
      </c>
      <c r="J447" s="232">
        <f t="shared" si="211"/>
        <v>0</v>
      </c>
      <c r="K447" s="232">
        <v>0</v>
      </c>
      <c r="L447" s="232">
        <v>0</v>
      </c>
      <c r="M447" s="232">
        <f t="shared" si="217"/>
        <v>0</v>
      </c>
      <c r="N447" s="232">
        <v>0</v>
      </c>
      <c r="O447" s="232">
        <v>0</v>
      </c>
      <c r="P447" s="232">
        <f t="shared" si="218"/>
        <v>0</v>
      </c>
      <c r="Q447" s="232">
        <f t="shared" si="219"/>
        <v>0</v>
      </c>
      <c r="R447" s="232">
        <f t="shared" si="212"/>
        <v>0</v>
      </c>
      <c r="T447" s="290">
        <v>30201020303</v>
      </c>
      <c r="U447" s="328" t="s">
        <v>1670</v>
      </c>
      <c r="V447" s="329">
        <v>0</v>
      </c>
      <c r="W447" s="329">
        <v>0</v>
      </c>
      <c r="X447" s="329">
        <v>0</v>
      </c>
      <c r="Y447" s="329">
        <v>0</v>
      </c>
      <c r="Z447" s="329">
        <f t="shared" si="214"/>
        <v>0</v>
      </c>
      <c r="AA447" s="329">
        <v>0</v>
      </c>
      <c r="AB447" s="329">
        <v>0</v>
      </c>
      <c r="AC447" s="329">
        <v>0</v>
      </c>
      <c r="AD447" s="329">
        <v>0</v>
      </c>
      <c r="AE447" s="329">
        <v>0</v>
      </c>
      <c r="AF447" s="329">
        <v>0</v>
      </c>
      <c r="AG447" s="329">
        <v>0</v>
      </c>
      <c r="AH447" s="329">
        <v>0</v>
      </c>
      <c r="AI447" s="329">
        <v>0</v>
      </c>
      <c r="AJ447" s="335">
        <f t="shared" si="215"/>
        <v>0</v>
      </c>
    </row>
    <row r="448" spans="1:36" s="4" customFormat="1" x14ac:dyDescent="0.25">
      <c r="A448" s="11">
        <v>3020103</v>
      </c>
      <c r="B448" s="5" t="s">
        <v>673</v>
      </c>
      <c r="C448" s="6">
        <f>+C449+C453+C457+C461+C465</f>
        <v>678014212</v>
      </c>
      <c r="D448" s="6">
        <f t="shared" ref="D448:R448" si="234">+D449+D453+D457+D461+D465</f>
        <v>0</v>
      </c>
      <c r="E448" s="6">
        <f t="shared" si="234"/>
        <v>547127491</v>
      </c>
      <c r="F448" s="6">
        <f t="shared" si="234"/>
        <v>0</v>
      </c>
      <c r="G448" s="6">
        <f t="shared" si="213"/>
        <v>130886721</v>
      </c>
      <c r="H448" s="6">
        <f t="shared" si="234"/>
        <v>0</v>
      </c>
      <c r="I448" s="6">
        <f t="shared" si="234"/>
        <v>121886721</v>
      </c>
      <c r="J448" s="6">
        <f t="shared" si="211"/>
        <v>9000000</v>
      </c>
      <c r="K448" s="6">
        <f t="shared" si="234"/>
        <v>1500000</v>
      </c>
      <c r="L448" s="6">
        <f t="shared" si="234"/>
        <v>50818422</v>
      </c>
      <c r="M448" s="6">
        <f t="shared" si="217"/>
        <v>71068299</v>
      </c>
      <c r="N448" s="6">
        <f t="shared" si="234"/>
        <v>0</v>
      </c>
      <c r="O448" s="6">
        <f t="shared" si="234"/>
        <v>130886721</v>
      </c>
      <c r="P448" s="6">
        <f t="shared" si="218"/>
        <v>9000000</v>
      </c>
      <c r="Q448" s="6">
        <f t="shared" si="219"/>
        <v>0</v>
      </c>
      <c r="R448" s="6">
        <f t="shared" si="212"/>
        <v>50818422</v>
      </c>
      <c r="T448" s="290">
        <v>3020103</v>
      </c>
      <c r="U448" s="328" t="s">
        <v>673</v>
      </c>
      <c r="V448" s="329">
        <v>678014212</v>
      </c>
      <c r="W448" s="329">
        <v>0</v>
      </c>
      <c r="X448" s="329">
        <v>0</v>
      </c>
      <c r="Y448" s="329">
        <v>547127491</v>
      </c>
      <c r="Z448" s="329">
        <f t="shared" si="214"/>
        <v>130886721</v>
      </c>
      <c r="AA448" s="329">
        <v>0</v>
      </c>
      <c r="AB448" s="329">
        <v>130886721</v>
      </c>
      <c r="AC448" s="329">
        <v>0</v>
      </c>
      <c r="AD448" s="329">
        <v>0</v>
      </c>
      <c r="AE448" s="329">
        <v>121886721</v>
      </c>
      <c r="AF448" s="329">
        <v>9000000</v>
      </c>
      <c r="AG448" s="329">
        <v>49318422</v>
      </c>
      <c r="AH448" s="329">
        <v>1500000</v>
      </c>
      <c r="AI448" s="329">
        <v>50818422</v>
      </c>
      <c r="AJ448" s="335">
        <f t="shared" si="215"/>
        <v>0</v>
      </c>
    </row>
    <row r="449" spans="1:36" s="4" customFormat="1" x14ac:dyDescent="0.25">
      <c r="A449" s="14">
        <v>302010301</v>
      </c>
      <c r="B449" s="9" t="s">
        <v>674</v>
      </c>
      <c r="C449" s="10">
        <f>+C450+C451+C452</f>
        <v>200000000</v>
      </c>
      <c r="D449" s="10">
        <f t="shared" ref="D449:R449" si="235">+D450+D451+D452</f>
        <v>0</v>
      </c>
      <c r="E449" s="10">
        <f t="shared" si="235"/>
        <v>129537500</v>
      </c>
      <c r="F449" s="10">
        <f t="shared" si="235"/>
        <v>0</v>
      </c>
      <c r="G449" s="10">
        <f t="shared" si="213"/>
        <v>70462500</v>
      </c>
      <c r="H449" s="10">
        <f t="shared" si="235"/>
        <v>0</v>
      </c>
      <c r="I449" s="10">
        <f t="shared" si="235"/>
        <v>70462500</v>
      </c>
      <c r="J449" s="10">
        <f t="shared" si="211"/>
        <v>0</v>
      </c>
      <c r="K449" s="10">
        <f t="shared" si="235"/>
        <v>0</v>
      </c>
      <c r="L449" s="10">
        <f t="shared" si="235"/>
        <v>27918422</v>
      </c>
      <c r="M449" s="10">
        <f t="shared" si="217"/>
        <v>42544078</v>
      </c>
      <c r="N449" s="10">
        <f t="shared" si="235"/>
        <v>0</v>
      </c>
      <c r="O449" s="10">
        <f t="shared" si="235"/>
        <v>70462500</v>
      </c>
      <c r="P449" s="10">
        <f t="shared" si="218"/>
        <v>0</v>
      </c>
      <c r="Q449" s="10">
        <f t="shared" si="219"/>
        <v>0</v>
      </c>
      <c r="R449" s="10">
        <f t="shared" si="212"/>
        <v>27918422</v>
      </c>
      <c r="T449" s="290">
        <v>302010301</v>
      </c>
      <c r="U449" s="328" t="s">
        <v>674</v>
      </c>
      <c r="V449" s="329">
        <v>200000000</v>
      </c>
      <c r="W449" s="329">
        <v>0</v>
      </c>
      <c r="X449" s="329">
        <v>0</v>
      </c>
      <c r="Y449" s="329">
        <v>129537500</v>
      </c>
      <c r="Z449" s="329">
        <f t="shared" si="214"/>
        <v>70462500</v>
      </c>
      <c r="AA449" s="329">
        <v>0</v>
      </c>
      <c r="AB449" s="329">
        <v>70462500</v>
      </c>
      <c r="AC449" s="329">
        <v>0</v>
      </c>
      <c r="AD449" s="329">
        <v>0</v>
      </c>
      <c r="AE449" s="329">
        <v>70462500</v>
      </c>
      <c r="AF449" s="329">
        <v>0</v>
      </c>
      <c r="AG449" s="329">
        <v>27918422</v>
      </c>
      <c r="AH449" s="329">
        <v>0</v>
      </c>
      <c r="AI449" s="329">
        <v>27918422</v>
      </c>
      <c r="AJ449" s="335">
        <f t="shared" si="215"/>
        <v>0</v>
      </c>
    </row>
    <row r="450" spans="1:36" x14ac:dyDescent="0.25">
      <c r="A450" s="263">
        <v>30201030101</v>
      </c>
      <c r="B450" s="264" t="s">
        <v>675</v>
      </c>
      <c r="C450" s="265">
        <v>20000000</v>
      </c>
      <c r="D450" s="265">
        <v>0</v>
      </c>
      <c r="E450" s="265">
        <v>20000000</v>
      </c>
      <c r="F450" s="265">
        <v>0</v>
      </c>
      <c r="G450" s="265">
        <f t="shared" si="213"/>
        <v>0</v>
      </c>
      <c r="H450" s="265">
        <v>0</v>
      </c>
      <c r="I450" s="265">
        <v>0</v>
      </c>
      <c r="J450" s="265">
        <f t="shared" si="211"/>
        <v>0</v>
      </c>
      <c r="K450" s="265">
        <v>0</v>
      </c>
      <c r="L450" s="265">
        <v>0</v>
      </c>
      <c r="M450" s="265">
        <f t="shared" si="217"/>
        <v>0</v>
      </c>
      <c r="N450" s="265">
        <v>0</v>
      </c>
      <c r="O450" s="265">
        <v>0</v>
      </c>
      <c r="P450" s="265">
        <f t="shared" si="218"/>
        <v>0</v>
      </c>
      <c r="Q450" s="265">
        <f t="shared" si="219"/>
        <v>0</v>
      </c>
      <c r="R450" s="265">
        <f t="shared" si="212"/>
        <v>0</v>
      </c>
      <c r="T450" s="290">
        <v>30201030101</v>
      </c>
      <c r="U450" s="328" t="s">
        <v>675</v>
      </c>
      <c r="V450" s="329">
        <v>20000000</v>
      </c>
      <c r="W450" s="329">
        <v>0</v>
      </c>
      <c r="X450" s="329">
        <v>0</v>
      </c>
      <c r="Y450" s="329">
        <v>20000000</v>
      </c>
      <c r="Z450" s="329">
        <f t="shared" si="214"/>
        <v>0</v>
      </c>
      <c r="AA450" s="329">
        <v>0</v>
      </c>
      <c r="AB450" s="329">
        <v>0</v>
      </c>
      <c r="AC450" s="329">
        <v>0</v>
      </c>
      <c r="AD450" s="329">
        <v>0</v>
      </c>
      <c r="AE450" s="329">
        <v>0</v>
      </c>
      <c r="AF450" s="329">
        <v>0</v>
      </c>
      <c r="AG450" s="329">
        <v>0</v>
      </c>
      <c r="AH450" s="329">
        <v>0</v>
      </c>
      <c r="AI450" s="329">
        <v>0</v>
      </c>
      <c r="AJ450" s="335">
        <f t="shared" si="215"/>
        <v>0</v>
      </c>
    </row>
    <row r="451" spans="1:36" x14ac:dyDescent="0.25">
      <c r="A451" s="266">
        <v>30201030102</v>
      </c>
      <c r="B451" s="171" t="s">
        <v>676</v>
      </c>
      <c r="C451" s="135">
        <v>25000000</v>
      </c>
      <c r="D451" s="135">
        <v>0</v>
      </c>
      <c r="E451" s="135">
        <v>25000000</v>
      </c>
      <c r="F451" s="135">
        <v>0</v>
      </c>
      <c r="G451" s="135">
        <f t="shared" si="213"/>
        <v>0</v>
      </c>
      <c r="H451" s="135">
        <v>0</v>
      </c>
      <c r="I451" s="135">
        <v>0</v>
      </c>
      <c r="J451" s="135">
        <f t="shared" si="211"/>
        <v>0</v>
      </c>
      <c r="K451" s="135">
        <v>0</v>
      </c>
      <c r="L451" s="135">
        <v>0</v>
      </c>
      <c r="M451" s="135">
        <f t="shared" si="217"/>
        <v>0</v>
      </c>
      <c r="N451" s="135">
        <v>0</v>
      </c>
      <c r="O451" s="135">
        <v>0</v>
      </c>
      <c r="P451" s="135">
        <f t="shared" si="218"/>
        <v>0</v>
      </c>
      <c r="Q451" s="135">
        <f t="shared" si="219"/>
        <v>0</v>
      </c>
      <c r="R451" s="135">
        <f t="shared" si="212"/>
        <v>0</v>
      </c>
      <c r="T451" s="290">
        <v>30201030102</v>
      </c>
      <c r="U451" s="328" t="s">
        <v>676</v>
      </c>
      <c r="V451" s="329">
        <v>25000000</v>
      </c>
      <c r="W451" s="329">
        <v>0</v>
      </c>
      <c r="X451" s="329">
        <v>0</v>
      </c>
      <c r="Y451" s="329">
        <v>25000000</v>
      </c>
      <c r="Z451" s="329">
        <f t="shared" si="214"/>
        <v>0</v>
      </c>
      <c r="AA451" s="329">
        <v>0</v>
      </c>
      <c r="AB451" s="329">
        <v>0</v>
      </c>
      <c r="AC451" s="329">
        <v>0</v>
      </c>
      <c r="AD451" s="329">
        <v>0</v>
      </c>
      <c r="AE451" s="329">
        <v>0</v>
      </c>
      <c r="AF451" s="329">
        <v>0</v>
      </c>
      <c r="AG451" s="329">
        <v>0</v>
      </c>
      <c r="AH451" s="329">
        <v>0</v>
      </c>
      <c r="AI451" s="329">
        <v>0</v>
      </c>
      <c r="AJ451" s="335">
        <f t="shared" si="215"/>
        <v>0</v>
      </c>
    </row>
    <row r="452" spans="1:36" x14ac:dyDescent="0.25">
      <c r="A452" s="267">
        <v>30201030103</v>
      </c>
      <c r="B452" s="171" t="s">
        <v>677</v>
      </c>
      <c r="C452" s="135">
        <v>155000000</v>
      </c>
      <c r="D452" s="135">
        <v>0</v>
      </c>
      <c r="E452" s="135">
        <v>84537500</v>
      </c>
      <c r="F452" s="135">
        <v>0</v>
      </c>
      <c r="G452" s="135">
        <f t="shared" si="213"/>
        <v>70462500</v>
      </c>
      <c r="H452" s="135">
        <v>0</v>
      </c>
      <c r="I452" s="135">
        <v>70462500</v>
      </c>
      <c r="J452" s="135">
        <f t="shared" si="211"/>
        <v>0</v>
      </c>
      <c r="K452" s="135">
        <v>0</v>
      </c>
      <c r="L452" s="135">
        <v>27918422</v>
      </c>
      <c r="M452" s="135">
        <f t="shared" si="217"/>
        <v>42544078</v>
      </c>
      <c r="N452" s="135">
        <v>0</v>
      </c>
      <c r="O452" s="135">
        <v>70462500</v>
      </c>
      <c r="P452" s="135">
        <f t="shared" si="218"/>
        <v>0</v>
      </c>
      <c r="Q452" s="135">
        <f t="shared" si="219"/>
        <v>0</v>
      </c>
      <c r="R452" s="135">
        <f t="shared" si="212"/>
        <v>27918422</v>
      </c>
      <c r="T452" s="290">
        <v>30201030103</v>
      </c>
      <c r="U452" s="328" t="s">
        <v>677</v>
      </c>
      <c r="V452" s="329">
        <v>155000000</v>
      </c>
      <c r="W452" s="329">
        <v>0</v>
      </c>
      <c r="X452" s="329">
        <v>0</v>
      </c>
      <c r="Y452" s="329">
        <v>84537500</v>
      </c>
      <c r="Z452" s="329">
        <f t="shared" si="214"/>
        <v>70462500</v>
      </c>
      <c r="AA452" s="329">
        <v>0</v>
      </c>
      <c r="AB452" s="329">
        <v>70462500</v>
      </c>
      <c r="AC452" s="329">
        <v>0</v>
      </c>
      <c r="AD452" s="329">
        <v>0</v>
      </c>
      <c r="AE452" s="329">
        <v>70462500</v>
      </c>
      <c r="AF452" s="329">
        <v>0</v>
      </c>
      <c r="AG452" s="329">
        <v>27918422</v>
      </c>
      <c r="AH452" s="329">
        <v>0</v>
      </c>
      <c r="AI452" s="329">
        <v>27918422</v>
      </c>
      <c r="AJ452" s="335">
        <f t="shared" si="215"/>
        <v>0</v>
      </c>
    </row>
    <row r="453" spans="1:36" s="4" customFormat="1" x14ac:dyDescent="0.25">
      <c r="A453" s="268">
        <v>302010302</v>
      </c>
      <c r="B453" s="269" t="s">
        <v>678</v>
      </c>
      <c r="C453" s="270">
        <f>+C454+C455+C456</f>
        <v>200000000</v>
      </c>
      <c r="D453" s="270">
        <f t="shared" ref="D453:R453" si="236">+D454+D455+D456</f>
        <v>0</v>
      </c>
      <c r="E453" s="270">
        <f t="shared" si="236"/>
        <v>139575779</v>
      </c>
      <c r="F453" s="270">
        <f t="shared" si="236"/>
        <v>0</v>
      </c>
      <c r="G453" s="270">
        <f t="shared" si="213"/>
        <v>60424221</v>
      </c>
      <c r="H453" s="270">
        <f t="shared" si="236"/>
        <v>0</v>
      </c>
      <c r="I453" s="270">
        <f t="shared" si="236"/>
        <v>51424221</v>
      </c>
      <c r="J453" s="270">
        <f t="shared" si="211"/>
        <v>9000000</v>
      </c>
      <c r="K453" s="270">
        <f t="shared" si="236"/>
        <v>1500000</v>
      </c>
      <c r="L453" s="270">
        <f t="shared" si="236"/>
        <v>22900000</v>
      </c>
      <c r="M453" s="270">
        <f t="shared" si="217"/>
        <v>28524221</v>
      </c>
      <c r="N453" s="270">
        <f t="shared" si="236"/>
        <v>0</v>
      </c>
      <c r="O453" s="270">
        <f t="shared" si="236"/>
        <v>60424221</v>
      </c>
      <c r="P453" s="270">
        <f t="shared" si="218"/>
        <v>9000000</v>
      </c>
      <c r="Q453" s="270">
        <f t="shared" si="219"/>
        <v>0</v>
      </c>
      <c r="R453" s="270">
        <f t="shared" si="212"/>
        <v>22900000</v>
      </c>
      <c r="T453" s="290">
        <v>302010302</v>
      </c>
      <c r="U453" s="328" t="s">
        <v>678</v>
      </c>
      <c r="V453" s="329">
        <v>200000000</v>
      </c>
      <c r="W453" s="329">
        <v>0</v>
      </c>
      <c r="X453" s="329">
        <v>0</v>
      </c>
      <c r="Y453" s="329">
        <v>139575779</v>
      </c>
      <c r="Z453" s="329">
        <f t="shared" si="214"/>
        <v>60424221</v>
      </c>
      <c r="AA453" s="329">
        <v>0</v>
      </c>
      <c r="AB453" s="329">
        <v>60424221</v>
      </c>
      <c r="AC453" s="329">
        <v>0</v>
      </c>
      <c r="AD453" s="329">
        <v>0</v>
      </c>
      <c r="AE453" s="329">
        <v>51424221</v>
      </c>
      <c r="AF453" s="329">
        <v>9000000</v>
      </c>
      <c r="AG453" s="329">
        <v>21400000</v>
      </c>
      <c r="AH453" s="329">
        <v>1500000</v>
      </c>
      <c r="AI453" s="329">
        <v>22900000</v>
      </c>
      <c r="AJ453" s="335">
        <f t="shared" si="215"/>
        <v>0</v>
      </c>
    </row>
    <row r="454" spans="1:36" x14ac:dyDescent="0.25">
      <c r="A454" s="271">
        <v>30201030201</v>
      </c>
      <c r="B454" s="171" t="s">
        <v>679</v>
      </c>
      <c r="C454" s="135">
        <v>15000000</v>
      </c>
      <c r="D454" s="135">
        <v>0</v>
      </c>
      <c r="E454" s="135">
        <v>15000000</v>
      </c>
      <c r="F454" s="135">
        <v>0</v>
      </c>
      <c r="G454" s="135">
        <f t="shared" si="213"/>
        <v>0</v>
      </c>
      <c r="H454" s="135">
        <v>0</v>
      </c>
      <c r="I454" s="135">
        <v>0</v>
      </c>
      <c r="J454" s="135">
        <f t="shared" si="211"/>
        <v>0</v>
      </c>
      <c r="K454" s="135">
        <v>0</v>
      </c>
      <c r="L454" s="135">
        <v>0</v>
      </c>
      <c r="M454" s="135">
        <f t="shared" si="217"/>
        <v>0</v>
      </c>
      <c r="N454" s="135">
        <v>0</v>
      </c>
      <c r="O454" s="135">
        <v>0</v>
      </c>
      <c r="P454" s="135">
        <f t="shared" si="218"/>
        <v>0</v>
      </c>
      <c r="Q454" s="135">
        <f t="shared" si="219"/>
        <v>0</v>
      </c>
      <c r="R454" s="135">
        <f t="shared" si="212"/>
        <v>0</v>
      </c>
      <c r="T454" s="290">
        <v>30201030201</v>
      </c>
      <c r="U454" s="328" t="s">
        <v>679</v>
      </c>
      <c r="V454" s="329">
        <v>15000000</v>
      </c>
      <c r="W454" s="329">
        <v>0</v>
      </c>
      <c r="X454" s="329">
        <v>0</v>
      </c>
      <c r="Y454" s="329">
        <v>15000000</v>
      </c>
      <c r="Z454" s="329">
        <f t="shared" si="214"/>
        <v>0</v>
      </c>
      <c r="AA454" s="329">
        <v>0</v>
      </c>
      <c r="AB454" s="329">
        <v>0</v>
      </c>
      <c r="AC454" s="329">
        <v>0</v>
      </c>
      <c r="AD454" s="329">
        <v>0</v>
      </c>
      <c r="AE454" s="329">
        <v>0</v>
      </c>
      <c r="AF454" s="329">
        <v>0</v>
      </c>
      <c r="AG454" s="329">
        <v>0</v>
      </c>
      <c r="AH454" s="329">
        <v>0</v>
      </c>
      <c r="AI454" s="329">
        <v>0</v>
      </c>
      <c r="AJ454" s="335">
        <f t="shared" si="215"/>
        <v>0</v>
      </c>
    </row>
    <row r="455" spans="1:36" x14ac:dyDescent="0.25">
      <c r="A455" s="266">
        <v>30201030202</v>
      </c>
      <c r="B455" s="171" t="s">
        <v>680</v>
      </c>
      <c r="C455" s="135">
        <v>10000000</v>
      </c>
      <c r="D455" s="135">
        <v>0</v>
      </c>
      <c r="E455" s="135">
        <v>10000000</v>
      </c>
      <c r="F455" s="135">
        <v>0</v>
      </c>
      <c r="G455" s="135">
        <f t="shared" si="213"/>
        <v>0</v>
      </c>
      <c r="H455" s="135">
        <v>0</v>
      </c>
      <c r="I455" s="135">
        <v>0</v>
      </c>
      <c r="J455" s="135">
        <f t="shared" si="211"/>
        <v>0</v>
      </c>
      <c r="K455" s="135">
        <v>0</v>
      </c>
      <c r="L455" s="135">
        <v>0</v>
      </c>
      <c r="M455" s="135">
        <f t="shared" si="217"/>
        <v>0</v>
      </c>
      <c r="N455" s="135">
        <v>0</v>
      </c>
      <c r="O455" s="135">
        <v>0</v>
      </c>
      <c r="P455" s="135">
        <f t="shared" si="218"/>
        <v>0</v>
      </c>
      <c r="Q455" s="135">
        <f t="shared" si="219"/>
        <v>0</v>
      </c>
      <c r="R455" s="135">
        <f t="shared" si="212"/>
        <v>0</v>
      </c>
      <c r="T455" s="290">
        <v>30201030202</v>
      </c>
      <c r="U455" s="328" t="s">
        <v>680</v>
      </c>
      <c r="V455" s="329">
        <v>10000000</v>
      </c>
      <c r="W455" s="329">
        <v>0</v>
      </c>
      <c r="X455" s="329">
        <v>0</v>
      </c>
      <c r="Y455" s="329">
        <v>10000000</v>
      </c>
      <c r="Z455" s="329">
        <f t="shared" si="214"/>
        <v>0</v>
      </c>
      <c r="AA455" s="329">
        <v>0</v>
      </c>
      <c r="AB455" s="329">
        <v>0</v>
      </c>
      <c r="AC455" s="329">
        <v>0</v>
      </c>
      <c r="AD455" s="329">
        <v>0</v>
      </c>
      <c r="AE455" s="329">
        <v>0</v>
      </c>
      <c r="AF455" s="329">
        <v>0</v>
      </c>
      <c r="AG455" s="329">
        <v>0</v>
      </c>
      <c r="AH455" s="329">
        <v>0</v>
      </c>
      <c r="AI455" s="329">
        <v>0</v>
      </c>
      <c r="AJ455" s="335">
        <f t="shared" si="215"/>
        <v>0</v>
      </c>
    </row>
    <row r="456" spans="1:36" x14ac:dyDescent="0.25">
      <c r="A456" s="267">
        <v>30201030203</v>
      </c>
      <c r="B456" s="171" t="s">
        <v>681</v>
      </c>
      <c r="C456" s="135">
        <v>175000000</v>
      </c>
      <c r="D456" s="135">
        <v>0</v>
      </c>
      <c r="E456" s="135">
        <v>114575779</v>
      </c>
      <c r="F456" s="135">
        <v>0</v>
      </c>
      <c r="G456" s="135">
        <f t="shared" si="213"/>
        <v>60424221</v>
      </c>
      <c r="H456" s="135">
        <v>0</v>
      </c>
      <c r="I456" s="135">
        <v>51424221</v>
      </c>
      <c r="J456" s="135">
        <f t="shared" ref="J456:J519" si="237">+G456-I456</f>
        <v>9000000</v>
      </c>
      <c r="K456" s="135">
        <v>1500000</v>
      </c>
      <c r="L456" s="135">
        <v>22900000</v>
      </c>
      <c r="M456" s="135">
        <f t="shared" si="217"/>
        <v>28524221</v>
      </c>
      <c r="N456" s="135">
        <v>0</v>
      </c>
      <c r="O456" s="135">
        <v>60424221</v>
      </c>
      <c r="P456" s="135">
        <f t="shared" si="218"/>
        <v>9000000</v>
      </c>
      <c r="Q456" s="135">
        <f t="shared" si="219"/>
        <v>0</v>
      </c>
      <c r="R456" s="135">
        <f t="shared" ref="R456:R519" si="238">+L456</f>
        <v>22900000</v>
      </c>
      <c r="T456" s="290">
        <v>30201030203</v>
      </c>
      <c r="U456" s="328" t="s">
        <v>681</v>
      </c>
      <c r="V456" s="329">
        <v>175000000</v>
      </c>
      <c r="W456" s="329">
        <v>0</v>
      </c>
      <c r="X456" s="329">
        <v>0</v>
      </c>
      <c r="Y456" s="329">
        <v>114575779</v>
      </c>
      <c r="Z456" s="329">
        <f t="shared" si="214"/>
        <v>60424221</v>
      </c>
      <c r="AA456" s="329">
        <v>0</v>
      </c>
      <c r="AB456" s="329">
        <v>60424221</v>
      </c>
      <c r="AC456" s="329">
        <v>0</v>
      </c>
      <c r="AD456" s="329">
        <v>0</v>
      </c>
      <c r="AE456" s="329">
        <v>51424221</v>
      </c>
      <c r="AF456" s="329">
        <v>9000000</v>
      </c>
      <c r="AG456" s="329">
        <v>21400000</v>
      </c>
      <c r="AH456" s="329">
        <v>1500000</v>
      </c>
      <c r="AI456" s="329">
        <v>22900000</v>
      </c>
      <c r="AJ456" s="335">
        <f t="shared" si="215"/>
        <v>0</v>
      </c>
    </row>
    <row r="457" spans="1:36" s="4" customFormat="1" x14ac:dyDescent="0.25">
      <c r="A457" s="268">
        <v>302010303</v>
      </c>
      <c r="B457" s="269" t="s">
        <v>682</v>
      </c>
      <c r="C457" s="270">
        <f>+C458+C459+C460</f>
        <v>28014212</v>
      </c>
      <c r="D457" s="270">
        <f t="shared" ref="D457:R457" si="239">+D458+D459+D460</f>
        <v>0</v>
      </c>
      <c r="E457" s="270">
        <f t="shared" si="239"/>
        <v>28014212</v>
      </c>
      <c r="F457" s="270">
        <f t="shared" si="239"/>
        <v>0</v>
      </c>
      <c r="G457" s="270">
        <f t="shared" ref="G457:G520" si="240">+C457+D457-E457+F457</f>
        <v>0</v>
      </c>
      <c r="H457" s="270">
        <f t="shared" si="239"/>
        <v>0</v>
      </c>
      <c r="I457" s="270">
        <f t="shared" si="239"/>
        <v>0</v>
      </c>
      <c r="J457" s="270">
        <f t="shared" si="237"/>
        <v>0</v>
      </c>
      <c r="K457" s="270">
        <f t="shared" si="239"/>
        <v>0</v>
      </c>
      <c r="L457" s="270">
        <f t="shared" si="239"/>
        <v>0</v>
      </c>
      <c r="M457" s="270">
        <f t="shared" si="217"/>
        <v>0</v>
      </c>
      <c r="N457" s="270">
        <f t="shared" si="239"/>
        <v>0</v>
      </c>
      <c r="O457" s="270">
        <f t="shared" si="239"/>
        <v>0</v>
      </c>
      <c r="P457" s="270">
        <f t="shared" si="218"/>
        <v>0</v>
      </c>
      <c r="Q457" s="270">
        <f t="shared" si="219"/>
        <v>0</v>
      </c>
      <c r="R457" s="270">
        <f t="shared" si="238"/>
        <v>0</v>
      </c>
      <c r="T457" s="290">
        <v>302010303</v>
      </c>
      <c r="U457" s="328" t="s">
        <v>682</v>
      </c>
      <c r="V457" s="329">
        <v>28014212</v>
      </c>
      <c r="W457" s="329">
        <v>0</v>
      </c>
      <c r="X457" s="329">
        <v>0</v>
      </c>
      <c r="Y457" s="329">
        <v>28014212</v>
      </c>
      <c r="Z457" s="329">
        <f t="shared" ref="Z457:Z520" si="241">+V457+W457+X457-Y457</f>
        <v>0</v>
      </c>
      <c r="AA457" s="329">
        <v>0</v>
      </c>
      <c r="AB457" s="329">
        <v>0</v>
      </c>
      <c r="AC457" s="329">
        <v>0</v>
      </c>
      <c r="AD457" s="329">
        <v>0</v>
      </c>
      <c r="AE457" s="329">
        <v>0</v>
      </c>
      <c r="AF457" s="329">
        <v>0</v>
      </c>
      <c r="AG457" s="329">
        <v>0</v>
      </c>
      <c r="AH457" s="329">
        <v>0</v>
      </c>
      <c r="AI457" s="329">
        <v>0</v>
      </c>
      <c r="AJ457" s="335">
        <f t="shared" ref="AJ457:AJ520" si="242">+W457-F457</f>
        <v>0</v>
      </c>
    </row>
    <row r="458" spans="1:36" x14ac:dyDescent="0.25">
      <c r="A458" s="271">
        <v>30201030301</v>
      </c>
      <c r="B458" s="171" t="s">
        <v>683</v>
      </c>
      <c r="C458" s="135">
        <v>5014212</v>
      </c>
      <c r="D458" s="135">
        <v>0</v>
      </c>
      <c r="E458" s="135">
        <v>5014212</v>
      </c>
      <c r="F458" s="135">
        <v>0</v>
      </c>
      <c r="G458" s="135">
        <f t="shared" si="240"/>
        <v>0</v>
      </c>
      <c r="H458" s="135">
        <v>0</v>
      </c>
      <c r="I458" s="135">
        <v>0</v>
      </c>
      <c r="J458" s="135">
        <f t="shared" si="237"/>
        <v>0</v>
      </c>
      <c r="K458" s="135">
        <v>0</v>
      </c>
      <c r="L458" s="135">
        <v>0</v>
      </c>
      <c r="M458" s="135">
        <f t="shared" si="217"/>
        <v>0</v>
      </c>
      <c r="N458" s="135">
        <v>0</v>
      </c>
      <c r="O458" s="135">
        <v>0</v>
      </c>
      <c r="P458" s="135">
        <f t="shared" si="218"/>
        <v>0</v>
      </c>
      <c r="Q458" s="135">
        <f t="shared" si="219"/>
        <v>0</v>
      </c>
      <c r="R458" s="135">
        <f t="shared" si="238"/>
        <v>0</v>
      </c>
      <c r="T458" s="290">
        <v>30201030301</v>
      </c>
      <c r="U458" s="328" t="s">
        <v>683</v>
      </c>
      <c r="V458" s="329">
        <v>5014212</v>
      </c>
      <c r="W458" s="329">
        <v>0</v>
      </c>
      <c r="X458" s="329">
        <v>0</v>
      </c>
      <c r="Y458" s="329">
        <v>5014212</v>
      </c>
      <c r="Z458" s="329">
        <f t="shared" si="241"/>
        <v>0</v>
      </c>
      <c r="AA458" s="329">
        <v>0</v>
      </c>
      <c r="AB458" s="329">
        <v>0</v>
      </c>
      <c r="AC458" s="329">
        <v>0</v>
      </c>
      <c r="AD458" s="329">
        <v>0</v>
      </c>
      <c r="AE458" s="329">
        <v>0</v>
      </c>
      <c r="AF458" s="329">
        <v>0</v>
      </c>
      <c r="AG458" s="329">
        <v>0</v>
      </c>
      <c r="AH458" s="329">
        <v>0</v>
      </c>
      <c r="AI458" s="329">
        <v>0</v>
      </c>
      <c r="AJ458" s="335">
        <f t="shared" si="242"/>
        <v>0</v>
      </c>
    </row>
    <row r="459" spans="1:36" x14ac:dyDescent="0.25">
      <c r="A459" s="266">
        <v>30201030302</v>
      </c>
      <c r="B459" s="171" t="s">
        <v>684</v>
      </c>
      <c r="C459" s="135">
        <v>3000000</v>
      </c>
      <c r="D459" s="135">
        <v>0</v>
      </c>
      <c r="E459" s="135">
        <v>3000000</v>
      </c>
      <c r="F459" s="135">
        <v>0</v>
      </c>
      <c r="G459" s="135">
        <f t="shared" si="240"/>
        <v>0</v>
      </c>
      <c r="H459" s="135">
        <v>0</v>
      </c>
      <c r="I459" s="135">
        <v>0</v>
      </c>
      <c r="J459" s="135">
        <f t="shared" si="237"/>
        <v>0</v>
      </c>
      <c r="K459" s="135">
        <v>0</v>
      </c>
      <c r="L459" s="135">
        <v>0</v>
      </c>
      <c r="M459" s="135">
        <f t="shared" si="217"/>
        <v>0</v>
      </c>
      <c r="N459" s="135">
        <v>0</v>
      </c>
      <c r="O459" s="135">
        <v>0</v>
      </c>
      <c r="P459" s="135">
        <f t="shared" si="218"/>
        <v>0</v>
      </c>
      <c r="Q459" s="135">
        <f t="shared" si="219"/>
        <v>0</v>
      </c>
      <c r="R459" s="135">
        <f t="shared" si="238"/>
        <v>0</v>
      </c>
      <c r="T459" s="290">
        <v>30201030302</v>
      </c>
      <c r="U459" s="328" t="s">
        <v>684</v>
      </c>
      <c r="V459" s="329">
        <v>3000000</v>
      </c>
      <c r="W459" s="329">
        <v>0</v>
      </c>
      <c r="X459" s="329">
        <v>0</v>
      </c>
      <c r="Y459" s="329">
        <v>3000000</v>
      </c>
      <c r="Z459" s="329">
        <f t="shared" si="241"/>
        <v>0</v>
      </c>
      <c r="AA459" s="329">
        <v>0</v>
      </c>
      <c r="AB459" s="329">
        <v>0</v>
      </c>
      <c r="AC459" s="329">
        <v>0</v>
      </c>
      <c r="AD459" s="329">
        <v>0</v>
      </c>
      <c r="AE459" s="329">
        <v>0</v>
      </c>
      <c r="AF459" s="329">
        <v>0</v>
      </c>
      <c r="AG459" s="329">
        <v>0</v>
      </c>
      <c r="AH459" s="329">
        <v>0</v>
      </c>
      <c r="AI459" s="329">
        <v>0</v>
      </c>
      <c r="AJ459" s="335">
        <f t="shared" si="242"/>
        <v>0</v>
      </c>
    </row>
    <row r="460" spans="1:36" s="4" customFormat="1" x14ac:dyDescent="0.25">
      <c r="A460" s="267">
        <v>30201030303</v>
      </c>
      <c r="B460" s="171" t="s">
        <v>685</v>
      </c>
      <c r="C460" s="135">
        <v>20000000</v>
      </c>
      <c r="D460" s="135">
        <v>0</v>
      </c>
      <c r="E460" s="135">
        <v>20000000</v>
      </c>
      <c r="F460" s="135">
        <v>0</v>
      </c>
      <c r="G460" s="135">
        <f t="shared" si="240"/>
        <v>0</v>
      </c>
      <c r="H460" s="135">
        <v>0</v>
      </c>
      <c r="I460" s="135">
        <v>0</v>
      </c>
      <c r="J460" s="135">
        <f t="shared" si="237"/>
        <v>0</v>
      </c>
      <c r="K460" s="135">
        <v>0</v>
      </c>
      <c r="L460" s="135">
        <v>0</v>
      </c>
      <c r="M460" s="135">
        <f t="shared" si="217"/>
        <v>0</v>
      </c>
      <c r="N460" s="135">
        <v>0</v>
      </c>
      <c r="O460" s="135">
        <v>0</v>
      </c>
      <c r="P460" s="135">
        <f t="shared" si="218"/>
        <v>0</v>
      </c>
      <c r="Q460" s="135">
        <f t="shared" si="219"/>
        <v>0</v>
      </c>
      <c r="R460" s="135">
        <f t="shared" si="238"/>
        <v>0</v>
      </c>
      <c r="T460" s="290">
        <v>30201030303</v>
      </c>
      <c r="U460" s="328" t="s">
        <v>685</v>
      </c>
      <c r="V460" s="329">
        <v>20000000</v>
      </c>
      <c r="W460" s="329">
        <v>0</v>
      </c>
      <c r="X460" s="329">
        <v>0</v>
      </c>
      <c r="Y460" s="329">
        <v>20000000</v>
      </c>
      <c r="Z460" s="329">
        <f t="shared" si="241"/>
        <v>0</v>
      </c>
      <c r="AA460" s="329">
        <v>0</v>
      </c>
      <c r="AB460" s="329">
        <v>0</v>
      </c>
      <c r="AC460" s="329">
        <v>0</v>
      </c>
      <c r="AD460" s="329">
        <v>0</v>
      </c>
      <c r="AE460" s="329">
        <v>0</v>
      </c>
      <c r="AF460" s="329">
        <v>0</v>
      </c>
      <c r="AG460" s="329">
        <v>0</v>
      </c>
      <c r="AH460" s="329">
        <v>0</v>
      </c>
      <c r="AI460" s="329">
        <v>0</v>
      </c>
      <c r="AJ460" s="335">
        <f t="shared" si="242"/>
        <v>0</v>
      </c>
    </row>
    <row r="461" spans="1:36" x14ac:dyDescent="0.25">
      <c r="A461" s="268">
        <v>302010304</v>
      </c>
      <c r="B461" s="269" t="s">
        <v>686</v>
      </c>
      <c r="C461" s="270">
        <f>+C462+C463+C464</f>
        <v>100000000</v>
      </c>
      <c r="D461" s="270">
        <f t="shared" ref="D461:R461" si="243">+D462+D463+D464</f>
        <v>0</v>
      </c>
      <c r="E461" s="270">
        <f t="shared" si="243"/>
        <v>100000000</v>
      </c>
      <c r="F461" s="270">
        <f t="shared" si="243"/>
        <v>0</v>
      </c>
      <c r="G461" s="270">
        <f t="shared" si="240"/>
        <v>0</v>
      </c>
      <c r="H461" s="270">
        <f t="shared" si="243"/>
        <v>0</v>
      </c>
      <c r="I461" s="270">
        <f t="shared" si="243"/>
        <v>0</v>
      </c>
      <c r="J461" s="270">
        <f t="shared" si="237"/>
        <v>0</v>
      </c>
      <c r="K461" s="270">
        <f t="shared" si="243"/>
        <v>0</v>
      </c>
      <c r="L461" s="270">
        <f t="shared" si="243"/>
        <v>0</v>
      </c>
      <c r="M461" s="270">
        <f t="shared" si="217"/>
        <v>0</v>
      </c>
      <c r="N461" s="270">
        <f t="shared" si="243"/>
        <v>0</v>
      </c>
      <c r="O461" s="270">
        <f t="shared" si="243"/>
        <v>0</v>
      </c>
      <c r="P461" s="270">
        <f t="shared" si="218"/>
        <v>0</v>
      </c>
      <c r="Q461" s="270">
        <f t="shared" si="219"/>
        <v>0</v>
      </c>
      <c r="R461" s="270">
        <f t="shared" si="238"/>
        <v>0</v>
      </c>
      <c r="T461" s="290">
        <v>302010304</v>
      </c>
      <c r="U461" s="328" t="s">
        <v>686</v>
      </c>
      <c r="V461" s="329">
        <v>100000000</v>
      </c>
      <c r="W461" s="329">
        <v>0</v>
      </c>
      <c r="X461" s="329">
        <v>0</v>
      </c>
      <c r="Y461" s="329">
        <v>100000000</v>
      </c>
      <c r="Z461" s="329">
        <f t="shared" si="241"/>
        <v>0</v>
      </c>
      <c r="AA461" s="329">
        <v>0</v>
      </c>
      <c r="AB461" s="329">
        <v>0</v>
      </c>
      <c r="AC461" s="329">
        <v>0</v>
      </c>
      <c r="AD461" s="329">
        <v>0</v>
      </c>
      <c r="AE461" s="329">
        <v>0</v>
      </c>
      <c r="AF461" s="329">
        <v>0</v>
      </c>
      <c r="AG461" s="329">
        <v>0</v>
      </c>
      <c r="AH461" s="329">
        <v>0</v>
      </c>
      <c r="AI461" s="329">
        <v>0</v>
      </c>
      <c r="AJ461" s="335">
        <f t="shared" si="242"/>
        <v>0</v>
      </c>
    </row>
    <row r="462" spans="1:36" x14ac:dyDescent="0.25">
      <c r="A462" s="271">
        <v>30201030401</v>
      </c>
      <c r="B462" s="171" t="s">
        <v>687</v>
      </c>
      <c r="C462" s="135">
        <v>5000000</v>
      </c>
      <c r="D462" s="135">
        <v>0</v>
      </c>
      <c r="E462" s="135">
        <v>5000000</v>
      </c>
      <c r="F462" s="135">
        <v>0</v>
      </c>
      <c r="G462" s="135">
        <f t="shared" si="240"/>
        <v>0</v>
      </c>
      <c r="H462" s="135">
        <v>0</v>
      </c>
      <c r="I462" s="135">
        <v>0</v>
      </c>
      <c r="J462" s="135">
        <f t="shared" si="237"/>
        <v>0</v>
      </c>
      <c r="K462" s="135">
        <v>0</v>
      </c>
      <c r="L462" s="135">
        <v>0</v>
      </c>
      <c r="M462" s="135">
        <f t="shared" ref="M462:M525" si="244">+I462-L462</f>
        <v>0</v>
      </c>
      <c r="N462" s="135">
        <v>0</v>
      </c>
      <c r="O462" s="135">
        <v>0</v>
      </c>
      <c r="P462" s="135">
        <f t="shared" ref="P462:P525" si="245">+O462-I462</f>
        <v>0</v>
      </c>
      <c r="Q462" s="135">
        <f t="shared" ref="Q462:Q525" si="246">+G462-O462</f>
        <v>0</v>
      </c>
      <c r="R462" s="135">
        <f t="shared" si="238"/>
        <v>0</v>
      </c>
      <c r="T462" s="290">
        <v>30201030401</v>
      </c>
      <c r="U462" s="328" t="s">
        <v>687</v>
      </c>
      <c r="V462" s="329">
        <v>5000000</v>
      </c>
      <c r="W462" s="329">
        <v>0</v>
      </c>
      <c r="X462" s="329">
        <v>0</v>
      </c>
      <c r="Y462" s="329">
        <v>5000000</v>
      </c>
      <c r="Z462" s="329">
        <f t="shared" si="241"/>
        <v>0</v>
      </c>
      <c r="AA462" s="329">
        <v>0</v>
      </c>
      <c r="AB462" s="329">
        <v>0</v>
      </c>
      <c r="AC462" s="329">
        <v>0</v>
      </c>
      <c r="AD462" s="329">
        <v>0</v>
      </c>
      <c r="AE462" s="329">
        <v>0</v>
      </c>
      <c r="AF462" s="329">
        <v>0</v>
      </c>
      <c r="AG462" s="329">
        <v>0</v>
      </c>
      <c r="AH462" s="329">
        <v>0</v>
      </c>
      <c r="AI462" s="329">
        <v>0</v>
      </c>
      <c r="AJ462" s="335">
        <f t="shared" si="242"/>
        <v>0</v>
      </c>
    </row>
    <row r="463" spans="1:36" x14ac:dyDescent="0.25">
      <c r="A463" s="266">
        <v>30201030402</v>
      </c>
      <c r="B463" s="171" t="s">
        <v>688</v>
      </c>
      <c r="C463" s="135">
        <v>10000000</v>
      </c>
      <c r="D463" s="135">
        <v>0</v>
      </c>
      <c r="E463" s="135">
        <v>10000000</v>
      </c>
      <c r="F463" s="135">
        <v>0</v>
      </c>
      <c r="G463" s="135">
        <f t="shared" si="240"/>
        <v>0</v>
      </c>
      <c r="H463" s="135">
        <v>0</v>
      </c>
      <c r="I463" s="135">
        <v>0</v>
      </c>
      <c r="J463" s="135">
        <f t="shared" si="237"/>
        <v>0</v>
      </c>
      <c r="K463" s="135">
        <v>0</v>
      </c>
      <c r="L463" s="135">
        <v>0</v>
      </c>
      <c r="M463" s="135">
        <f t="shared" si="244"/>
        <v>0</v>
      </c>
      <c r="N463" s="135">
        <v>0</v>
      </c>
      <c r="O463" s="135">
        <v>0</v>
      </c>
      <c r="P463" s="135">
        <f t="shared" si="245"/>
        <v>0</v>
      </c>
      <c r="Q463" s="135">
        <f t="shared" si="246"/>
        <v>0</v>
      </c>
      <c r="R463" s="135">
        <f t="shared" si="238"/>
        <v>0</v>
      </c>
      <c r="T463" s="290">
        <v>30201030402</v>
      </c>
      <c r="U463" s="328" t="s">
        <v>688</v>
      </c>
      <c r="V463" s="329">
        <v>10000000</v>
      </c>
      <c r="W463" s="329">
        <v>0</v>
      </c>
      <c r="X463" s="329">
        <v>0</v>
      </c>
      <c r="Y463" s="329">
        <v>10000000</v>
      </c>
      <c r="Z463" s="329">
        <f t="shared" si="241"/>
        <v>0</v>
      </c>
      <c r="AA463" s="329">
        <v>0</v>
      </c>
      <c r="AB463" s="329">
        <v>0</v>
      </c>
      <c r="AC463" s="329">
        <v>0</v>
      </c>
      <c r="AD463" s="329">
        <v>0</v>
      </c>
      <c r="AE463" s="329">
        <v>0</v>
      </c>
      <c r="AF463" s="329">
        <v>0</v>
      </c>
      <c r="AG463" s="329">
        <v>0</v>
      </c>
      <c r="AH463" s="329">
        <v>0</v>
      </c>
      <c r="AI463" s="329">
        <v>0</v>
      </c>
      <c r="AJ463" s="335">
        <f t="shared" si="242"/>
        <v>0</v>
      </c>
    </row>
    <row r="464" spans="1:36" s="4" customFormat="1" x14ac:dyDescent="0.25">
      <c r="A464" s="267">
        <v>30201030403</v>
      </c>
      <c r="B464" s="171" t="s">
        <v>689</v>
      </c>
      <c r="C464" s="135">
        <v>85000000</v>
      </c>
      <c r="D464" s="135">
        <v>0</v>
      </c>
      <c r="E464" s="135">
        <v>85000000</v>
      </c>
      <c r="F464" s="135">
        <v>0</v>
      </c>
      <c r="G464" s="135">
        <f t="shared" si="240"/>
        <v>0</v>
      </c>
      <c r="H464" s="135">
        <v>0</v>
      </c>
      <c r="I464" s="135">
        <v>0</v>
      </c>
      <c r="J464" s="135">
        <f t="shared" si="237"/>
        <v>0</v>
      </c>
      <c r="K464" s="135">
        <v>0</v>
      </c>
      <c r="L464" s="135">
        <v>0</v>
      </c>
      <c r="M464" s="135">
        <f t="shared" si="244"/>
        <v>0</v>
      </c>
      <c r="N464" s="135">
        <v>0</v>
      </c>
      <c r="O464" s="135">
        <v>0</v>
      </c>
      <c r="P464" s="135">
        <f t="shared" si="245"/>
        <v>0</v>
      </c>
      <c r="Q464" s="135">
        <f t="shared" si="246"/>
        <v>0</v>
      </c>
      <c r="R464" s="135">
        <f t="shared" si="238"/>
        <v>0</v>
      </c>
      <c r="T464" s="290">
        <v>30201030403</v>
      </c>
      <c r="U464" s="328" t="s">
        <v>689</v>
      </c>
      <c r="V464" s="329">
        <v>85000000</v>
      </c>
      <c r="W464" s="329">
        <v>0</v>
      </c>
      <c r="X464" s="329">
        <v>0</v>
      </c>
      <c r="Y464" s="329">
        <v>85000000</v>
      </c>
      <c r="Z464" s="329">
        <f t="shared" si="241"/>
        <v>0</v>
      </c>
      <c r="AA464" s="329">
        <v>0</v>
      </c>
      <c r="AB464" s="329">
        <v>0</v>
      </c>
      <c r="AC464" s="329">
        <v>0</v>
      </c>
      <c r="AD464" s="329">
        <v>0</v>
      </c>
      <c r="AE464" s="329">
        <v>0</v>
      </c>
      <c r="AF464" s="329">
        <v>0</v>
      </c>
      <c r="AG464" s="329">
        <v>0</v>
      </c>
      <c r="AH464" s="329">
        <v>0</v>
      </c>
      <c r="AI464" s="329">
        <v>0</v>
      </c>
      <c r="AJ464" s="335">
        <f t="shared" si="242"/>
        <v>0</v>
      </c>
    </row>
    <row r="465" spans="1:36" s="4" customFormat="1" x14ac:dyDescent="0.25">
      <c r="A465" s="268">
        <v>302010305</v>
      </c>
      <c r="B465" s="269" t="s">
        <v>690</v>
      </c>
      <c r="C465" s="270">
        <f>+C466</f>
        <v>150000000</v>
      </c>
      <c r="D465" s="270">
        <f t="shared" ref="D465:R465" si="247">+D466</f>
        <v>0</v>
      </c>
      <c r="E465" s="270">
        <f t="shared" si="247"/>
        <v>150000000</v>
      </c>
      <c r="F465" s="270">
        <f t="shared" si="247"/>
        <v>0</v>
      </c>
      <c r="G465" s="270">
        <f t="shared" si="240"/>
        <v>0</v>
      </c>
      <c r="H465" s="270">
        <f t="shared" si="247"/>
        <v>0</v>
      </c>
      <c r="I465" s="270">
        <f t="shared" si="247"/>
        <v>0</v>
      </c>
      <c r="J465" s="270">
        <f t="shared" si="237"/>
        <v>0</v>
      </c>
      <c r="K465" s="270">
        <f t="shared" si="247"/>
        <v>0</v>
      </c>
      <c r="L465" s="270">
        <f t="shared" si="247"/>
        <v>0</v>
      </c>
      <c r="M465" s="270">
        <f t="shared" si="244"/>
        <v>0</v>
      </c>
      <c r="N465" s="270">
        <f t="shared" si="247"/>
        <v>0</v>
      </c>
      <c r="O465" s="270">
        <f t="shared" si="247"/>
        <v>0</v>
      </c>
      <c r="P465" s="270">
        <f t="shared" si="245"/>
        <v>0</v>
      </c>
      <c r="Q465" s="270">
        <f t="shared" si="246"/>
        <v>0</v>
      </c>
      <c r="R465" s="270">
        <f t="shared" si="238"/>
        <v>0</v>
      </c>
      <c r="T465" s="290">
        <v>302010305</v>
      </c>
      <c r="U465" s="328" t="s">
        <v>690</v>
      </c>
      <c r="V465" s="329">
        <v>150000000</v>
      </c>
      <c r="W465" s="329">
        <v>0</v>
      </c>
      <c r="X465" s="329">
        <v>0</v>
      </c>
      <c r="Y465" s="329">
        <v>150000000</v>
      </c>
      <c r="Z465" s="329">
        <f t="shared" si="241"/>
        <v>0</v>
      </c>
      <c r="AA465" s="329">
        <v>0</v>
      </c>
      <c r="AB465" s="329">
        <v>0</v>
      </c>
      <c r="AC465" s="329">
        <v>0</v>
      </c>
      <c r="AD465" s="329">
        <v>0</v>
      </c>
      <c r="AE465" s="329">
        <v>0</v>
      </c>
      <c r="AF465" s="329">
        <v>0</v>
      </c>
      <c r="AG465" s="329">
        <v>0</v>
      </c>
      <c r="AH465" s="329">
        <v>0</v>
      </c>
      <c r="AI465" s="329">
        <v>0</v>
      </c>
      <c r="AJ465" s="335">
        <f t="shared" si="242"/>
        <v>0</v>
      </c>
    </row>
    <row r="466" spans="1:36" s="4" customFormat="1" x14ac:dyDescent="0.25">
      <c r="A466" s="267">
        <v>30201030503</v>
      </c>
      <c r="B466" s="171" t="s">
        <v>691</v>
      </c>
      <c r="C466" s="135">
        <v>150000000</v>
      </c>
      <c r="D466" s="135">
        <v>0</v>
      </c>
      <c r="E466" s="135">
        <v>150000000</v>
      </c>
      <c r="F466" s="135">
        <v>0</v>
      </c>
      <c r="G466" s="135">
        <f t="shared" si="240"/>
        <v>0</v>
      </c>
      <c r="H466" s="135">
        <v>0</v>
      </c>
      <c r="I466" s="135">
        <v>0</v>
      </c>
      <c r="J466" s="135">
        <f t="shared" si="237"/>
        <v>0</v>
      </c>
      <c r="K466" s="135">
        <v>0</v>
      </c>
      <c r="L466" s="135">
        <v>0</v>
      </c>
      <c r="M466" s="135">
        <f t="shared" si="244"/>
        <v>0</v>
      </c>
      <c r="N466" s="135">
        <v>0</v>
      </c>
      <c r="O466" s="135">
        <v>0</v>
      </c>
      <c r="P466" s="135">
        <f t="shared" si="245"/>
        <v>0</v>
      </c>
      <c r="Q466" s="135">
        <f t="shared" si="246"/>
        <v>0</v>
      </c>
      <c r="R466" s="135">
        <f t="shared" si="238"/>
        <v>0</v>
      </c>
      <c r="T466" s="290">
        <v>30201030503</v>
      </c>
      <c r="U466" s="328" t="s">
        <v>691</v>
      </c>
      <c r="V466" s="329">
        <v>150000000</v>
      </c>
      <c r="W466" s="329">
        <v>0</v>
      </c>
      <c r="X466" s="329">
        <v>0</v>
      </c>
      <c r="Y466" s="329">
        <v>150000000</v>
      </c>
      <c r="Z466" s="329">
        <f t="shared" si="241"/>
        <v>0</v>
      </c>
      <c r="AA466" s="329">
        <v>0</v>
      </c>
      <c r="AB466" s="329">
        <v>0</v>
      </c>
      <c r="AC466" s="329">
        <v>0</v>
      </c>
      <c r="AD466" s="329">
        <v>0</v>
      </c>
      <c r="AE466" s="329">
        <v>0</v>
      </c>
      <c r="AF466" s="329">
        <v>0</v>
      </c>
      <c r="AG466" s="329">
        <v>0</v>
      </c>
      <c r="AH466" s="329">
        <v>0</v>
      </c>
      <c r="AI466" s="329">
        <v>0</v>
      </c>
      <c r="AJ466" s="335">
        <f t="shared" si="242"/>
        <v>0</v>
      </c>
    </row>
    <row r="467" spans="1:36" x14ac:dyDescent="0.25">
      <c r="A467" s="233">
        <v>3020104</v>
      </c>
      <c r="B467" s="234" t="s">
        <v>692</v>
      </c>
      <c r="C467" s="145">
        <f>+C468+C472+C476+C479</f>
        <v>795000000</v>
      </c>
      <c r="D467" s="145">
        <f t="shared" ref="D467:R467" si="248">+D468+D472+D476+D479</f>
        <v>0</v>
      </c>
      <c r="E467" s="145">
        <f t="shared" si="248"/>
        <v>205504543</v>
      </c>
      <c r="F467" s="145">
        <f t="shared" si="248"/>
        <v>0</v>
      </c>
      <c r="G467" s="145">
        <f t="shared" si="240"/>
        <v>589495457</v>
      </c>
      <c r="H467" s="145">
        <f t="shared" si="248"/>
        <v>0</v>
      </c>
      <c r="I467" s="145">
        <f t="shared" si="248"/>
        <v>588625581</v>
      </c>
      <c r="J467" s="145">
        <f t="shared" si="237"/>
        <v>869876</v>
      </c>
      <c r="K467" s="145">
        <f t="shared" si="248"/>
        <v>3959142</v>
      </c>
      <c r="L467" s="145">
        <f t="shared" si="248"/>
        <v>48986280</v>
      </c>
      <c r="M467" s="145">
        <f t="shared" si="244"/>
        <v>539639301</v>
      </c>
      <c r="N467" s="145">
        <f t="shared" si="248"/>
        <v>0</v>
      </c>
      <c r="O467" s="145">
        <f t="shared" si="248"/>
        <v>589495457</v>
      </c>
      <c r="P467" s="145">
        <f t="shared" si="245"/>
        <v>869876</v>
      </c>
      <c r="Q467" s="145">
        <f t="shared" si="246"/>
        <v>0</v>
      </c>
      <c r="R467" s="145">
        <f t="shared" si="238"/>
        <v>48986280</v>
      </c>
      <c r="T467" s="290">
        <v>3020104</v>
      </c>
      <c r="U467" s="328" t="s">
        <v>692</v>
      </c>
      <c r="V467" s="329">
        <v>795000000</v>
      </c>
      <c r="W467" s="329">
        <v>0</v>
      </c>
      <c r="X467" s="329">
        <v>0</v>
      </c>
      <c r="Y467" s="329">
        <v>205504543</v>
      </c>
      <c r="Z467" s="329">
        <f t="shared" si="241"/>
        <v>589495457</v>
      </c>
      <c r="AA467" s="329">
        <v>0</v>
      </c>
      <c r="AB467" s="329">
        <v>589495457</v>
      </c>
      <c r="AC467" s="329">
        <v>0</v>
      </c>
      <c r="AD467" s="329">
        <v>0</v>
      </c>
      <c r="AE467" s="329">
        <v>588625581</v>
      </c>
      <c r="AF467" s="329">
        <v>869876</v>
      </c>
      <c r="AG467" s="329">
        <v>45027138</v>
      </c>
      <c r="AH467" s="329">
        <v>3959142</v>
      </c>
      <c r="AI467" s="329">
        <v>48986280</v>
      </c>
      <c r="AJ467" s="335">
        <f t="shared" si="242"/>
        <v>0</v>
      </c>
    </row>
    <row r="468" spans="1:36" x14ac:dyDescent="0.25">
      <c r="A468" s="268">
        <v>302010401</v>
      </c>
      <c r="B468" s="269" t="s">
        <v>693</v>
      </c>
      <c r="C468" s="270">
        <f>+C469+C470+C471</f>
        <v>560000000</v>
      </c>
      <c r="D468" s="270">
        <f t="shared" ref="D468:R468" si="249">+D469+D470+D471</f>
        <v>0</v>
      </c>
      <c r="E468" s="270">
        <f t="shared" si="249"/>
        <v>123218543</v>
      </c>
      <c r="F468" s="270">
        <f t="shared" si="249"/>
        <v>0</v>
      </c>
      <c r="G468" s="270">
        <f t="shared" si="240"/>
        <v>436781457</v>
      </c>
      <c r="H468" s="270">
        <f t="shared" si="249"/>
        <v>0</v>
      </c>
      <c r="I468" s="270">
        <f t="shared" si="249"/>
        <v>435911581</v>
      </c>
      <c r="J468" s="270">
        <f t="shared" si="237"/>
        <v>869876</v>
      </c>
      <c r="K468" s="270">
        <f t="shared" si="249"/>
        <v>0</v>
      </c>
      <c r="L468" s="270">
        <f t="shared" si="249"/>
        <v>0</v>
      </c>
      <c r="M468" s="270">
        <f t="shared" si="244"/>
        <v>435911581</v>
      </c>
      <c r="N468" s="270">
        <f t="shared" si="249"/>
        <v>0</v>
      </c>
      <c r="O468" s="270">
        <f t="shared" si="249"/>
        <v>436781457</v>
      </c>
      <c r="P468" s="270">
        <f t="shared" si="245"/>
        <v>869876</v>
      </c>
      <c r="Q468" s="270">
        <f t="shared" si="246"/>
        <v>0</v>
      </c>
      <c r="R468" s="270">
        <f t="shared" si="238"/>
        <v>0</v>
      </c>
      <c r="T468" s="290">
        <v>302010401</v>
      </c>
      <c r="U468" s="328" t="s">
        <v>693</v>
      </c>
      <c r="V468" s="329">
        <v>560000000</v>
      </c>
      <c r="W468" s="329">
        <v>0</v>
      </c>
      <c r="X468" s="329">
        <v>0</v>
      </c>
      <c r="Y468" s="329">
        <v>123218543</v>
      </c>
      <c r="Z468" s="329">
        <f t="shared" si="241"/>
        <v>436781457</v>
      </c>
      <c r="AA468" s="329">
        <v>0</v>
      </c>
      <c r="AB468" s="329">
        <v>436781457</v>
      </c>
      <c r="AC468" s="329">
        <v>0</v>
      </c>
      <c r="AD468" s="329">
        <v>0</v>
      </c>
      <c r="AE468" s="329">
        <v>435911581</v>
      </c>
      <c r="AF468" s="329">
        <v>869876</v>
      </c>
      <c r="AG468" s="329">
        <v>0</v>
      </c>
      <c r="AH468" s="329">
        <v>0</v>
      </c>
      <c r="AI468" s="329">
        <v>0</v>
      </c>
      <c r="AJ468" s="335">
        <f t="shared" si="242"/>
        <v>0</v>
      </c>
    </row>
    <row r="469" spans="1:36" x14ac:dyDescent="0.25">
      <c r="A469" s="271">
        <v>30201040101</v>
      </c>
      <c r="B469" s="171" t="s">
        <v>694</v>
      </c>
      <c r="C469" s="135">
        <v>100000000</v>
      </c>
      <c r="D469" s="135">
        <v>0</v>
      </c>
      <c r="E469" s="135">
        <v>100000000</v>
      </c>
      <c r="F469" s="135">
        <v>0</v>
      </c>
      <c r="G469" s="135">
        <f t="shared" si="240"/>
        <v>0</v>
      </c>
      <c r="H469" s="135">
        <v>0</v>
      </c>
      <c r="I469" s="135">
        <v>0</v>
      </c>
      <c r="J469" s="135">
        <f t="shared" si="237"/>
        <v>0</v>
      </c>
      <c r="K469" s="135">
        <v>0</v>
      </c>
      <c r="L469" s="135">
        <v>0</v>
      </c>
      <c r="M469" s="135">
        <f t="shared" si="244"/>
        <v>0</v>
      </c>
      <c r="N469" s="135">
        <v>0</v>
      </c>
      <c r="O469" s="135">
        <v>0</v>
      </c>
      <c r="P469" s="135">
        <f t="shared" si="245"/>
        <v>0</v>
      </c>
      <c r="Q469" s="135">
        <f t="shared" si="246"/>
        <v>0</v>
      </c>
      <c r="R469" s="135">
        <f t="shared" si="238"/>
        <v>0</v>
      </c>
      <c r="T469" s="290">
        <v>30201040101</v>
      </c>
      <c r="U469" s="328" t="s">
        <v>694</v>
      </c>
      <c r="V469" s="329">
        <v>100000000</v>
      </c>
      <c r="W469" s="329">
        <v>0</v>
      </c>
      <c r="X469" s="329">
        <v>0</v>
      </c>
      <c r="Y469" s="329">
        <v>100000000</v>
      </c>
      <c r="Z469" s="329">
        <f t="shared" si="241"/>
        <v>0</v>
      </c>
      <c r="AA469" s="329">
        <v>0</v>
      </c>
      <c r="AB469" s="329">
        <v>0</v>
      </c>
      <c r="AC469" s="329">
        <v>0</v>
      </c>
      <c r="AD469" s="329">
        <v>0</v>
      </c>
      <c r="AE469" s="329">
        <v>0</v>
      </c>
      <c r="AF469" s="329">
        <v>0</v>
      </c>
      <c r="AG469" s="329">
        <v>0</v>
      </c>
      <c r="AH469" s="329">
        <v>0</v>
      </c>
      <c r="AI469" s="329">
        <v>0</v>
      </c>
      <c r="AJ469" s="335">
        <f t="shared" si="242"/>
        <v>0</v>
      </c>
    </row>
    <row r="470" spans="1:36" s="24" customFormat="1" x14ac:dyDescent="0.25">
      <c r="A470" s="266">
        <v>30201040102</v>
      </c>
      <c r="B470" s="171" t="s">
        <v>695</v>
      </c>
      <c r="C470" s="135">
        <v>30000000</v>
      </c>
      <c r="D470" s="135">
        <v>0</v>
      </c>
      <c r="E470" s="135">
        <v>23218543</v>
      </c>
      <c r="F470" s="135">
        <v>0</v>
      </c>
      <c r="G470" s="135">
        <f t="shared" si="240"/>
        <v>6781457</v>
      </c>
      <c r="H470" s="135">
        <v>0</v>
      </c>
      <c r="I470" s="135">
        <v>6781457</v>
      </c>
      <c r="J470" s="135">
        <f t="shared" si="237"/>
        <v>0</v>
      </c>
      <c r="K470" s="135">
        <v>0</v>
      </c>
      <c r="L470" s="135">
        <v>0</v>
      </c>
      <c r="M470" s="135">
        <f t="shared" si="244"/>
        <v>6781457</v>
      </c>
      <c r="N470" s="135">
        <v>0</v>
      </c>
      <c r="O470" s="135">
        <v>6781457</v>
      </c>
      <c r="P470" s="135">
        <f t="shared" si="245"/>
        <v>0</v>
      </c>
      <c r="Q470" s="135">
        <f t="shared" si="246"/>
        <v>0</v>
      </c>
      <c r="R470" s="135">
        <f t="shared" si="238"/>
        <v>0</v>
      </c>
      <c r="S470" s="274"/>
      <c r="T470" s="290">
        <v>30201040102</v>
      </c>
      <c r="U470" s="328" t="s">
        <v>695</v>
      </c>
      <c r="V470" s="329">
        <v>30000000</v>
      </c>
      <c r="W470" s="329">
        <v>0</v>
      </c>
      <c r="X470" s="329">
        <v>0</v>
      </c>
      <c r="Y470" s="329">
        <v>23218543</v>
      </c>
      <c r="Z470" s="329">
        <f t="shared" si="241"/>
        <v>6781457</v>
      </c>
      <c r="AA470" s="329">
        <v>0</v>
      </c>
      <c r="AB470" s="329">
        <v>6781457</v>
      </c>
      <c r="AC470" s="329">
        <v>0</v>
      </c>
      <c r="AD470" s="329">
        <v>0</v>
      </c>
      <c r="AE470" s="329">
        <v>6781457</v>
      </c>
      <c r="AF470" s="329">
        <v>0</v>
      </c>
      <c r="AG470" s="329">
        <v>0</v>
      </c>
      <c r="AH470" s="329">
        <v>0</v>
      </c>
      <c r="AI470" s="329">
        <v>0</v>
      </c>
      <c r="AJ470" s="335">
        <f t="shared" si="242"/>
        <v>0</v>
      </c>
    </row>
    <row r="471" spans="1:36" x14ac:dyDescent="0.25">
      <c r="A471" s="267">
        <v>30201040103</v>
      </c>
      <c r="B471" s="171" t="s">
        <v>696</v>
      </c>
      <c r="C471" s="135">
        <v>430000000</v>
      </c>
      <c r="D471" s="135">
        <v>0</v>
      </c>
      <c r="E471" s="135">
        <v>0</v>
      </c>
      <c r="F471" s="135">
        <v>0</v>
      </c>
      <c r="G471" s="135">
        <f t="shared" si="240"/>
        <v>430000000</v>
      </c>
      <c r="H471" s="135">
        <v>0</v>
      </c>
      <c r="I471" s="135">
        <v>429130124</v>
      </c>
      <c r="J471" s="135">
        <f t="shared" si="237"/>
        <v>869876</v>
      </c>
      <c r="K471" s="135">
        <v>0</v>
      </c>
      <c r="L471" s="135">
        <v>0</v>
      </c>
      <c r="M471" s="135">
        <f t="shared" si="244"/>
        <v>429130124</v>
      </c>
      <c r="N471" s="135">
        <v>0</v>
      </c>
      <c r="O471" s="135">
        <v>430000000</v>
      </c>
      <c r="P471" s="135">
        <f t="shared" si="245"/>
        <v>869876</v>
      </c>
      <c r="Q471" s="135">
        <f t="shared" si="246"/>
        <v>0</v>
      </c>
      <c r="R471" s="135">
        <f t="shared" si="238"/>
        <v>0</v>
      </c>
      <c r="T471" s="290">
        <v>30201040103</v>
      </c>
      <c r="U471" s="328" t="s">
        <v>696</v>
      </c>
      <c r="V471" s="329">
        <v>430000000</v>
      </c>
      <c r="W471" s="329">
        <v>0</v>
      </c>
      <c r="X471" s="329">
        <v>0</v>
      </c>
      <c r="Y471" s="329">
        <v>0</v>
      </c>
      <c r="Z471" s="329">
        <f t="shared" si="241"/>
        <v>430000000</v>
      </c>
      <c r="AA471" s="329">
        <v>0</v>
      </c>
      <c r="AB471" s="329">
        <v>430000000</v>
      </c>
      <c r="AC471" s="329">
        <v>0</v>
      </c>
      <c r="AD471" s="329">
        <v>0</v>
      </c>
      <c r="AE471" s="329">
        <v>429130124</v>
      </c>
      <c r="AF471" s="329">
        <v>869876</v>
      </c>
      <c r="AG471" s="329">
        <v>0</v>
      </c>
      <c r="AH471" s="329">
        <v>0</v>
      </c>
      <c r="AI471" s="329">
        <v>0</v>
      </c>
      <c r="AJ471" s="335">
        <f t="shared" si="242"/>
        <v>0</v>
      </c>
    </row>
    <row r="472" spans="1:36" s="4" customFormat="1" x14ac:dyDescent="0.25">
      <c r="A472" s="268">
        <v>302010402</v>
      </c>
      <c r="B472" s="269" t="s">
        <v>697</v>
      </c>
      <c r="C472" s="270">
        <f>+C473+C474+C475</f>
        <v>140000000</v>
      </c>
      <c r="D472" s="270">
        <f t="shared" ref="D472:R472" si="250">+D473+D474+D475</f>
        <v>0</v>
      </c>
      <c r="E472" s="270">
        <f t="shared" si="250"/>
        <v>15000000</v>
      </c>
      <c r="F472" s="270">
        <f t="shared" si="250"/>
        <v>0</v>
      </c>
      <c r="G472" s="270">
        <f t="shared" si="240"/>
        <v>125000000</v>
      </c>
      <c r="H472" s="270">
        <f t="shared" si="250"/>
        <v>0</v>
      </c>
      <c r="I472" s="270">
        <f t="shared" si="250"/>
        <v>125000000</v>
      </c>
      <c r="J472" s="270">
        <f t="shared" si="237"/>
        <v>0</v>
      </c>
      <c r="K472" s="270">
        <f t="shared" si="250"/>
        <v>0</v>
      </c>
      <c r="L472" s="270">
        <f t="shared" si="250"/>
        <v>33164400</v>
      </c>
      <c r="M472" s="270">
        <f t="shared" si="244"/>
        <v>91835600</v>
      </c>
      <c r="N472" s="270">
        <f t="shared" si="250"/>
        <v>0</v>
      </c>
      <c r="O472" s="270">
        <f t="shared" si="250"/>
        <v>125000000</v>
      </c>
      <c r="P472" s="270">
        <f t="shared" si="245"/>
        <v>0</v>
      </c>
      <c r="Q472" s="270">
        <f t="shared" si="246"/>
        <v>0</v>
      </c>
      <c r="R472" s="270">
        <f t="shared" si="238"/>
        <v>33164400</v>
      </c>
      <c r="T472" s="290">
        <v>302010402</v>
      </c>
      <c r="U472" s="328" t="s">
        <v>697</v>
      </c>
      <c r="V472" s="329">
        <v>140000000</v>
      </c>
      <c r="W472" s="329">
        <v>0</v>
      </c>
      <c r="X472" s="329">
        <v>0</v>
      </c>
      <c r="Y472" s="329">
        <v>15000000</v>
      </c>
      <c r="Z472" s="329">
        <f t="shared" si="241"/>
        <v>125000000</v>
      </c>
      <c r="AA472" s="329">
        <v>0</v>
      </c>
      <c r="AB472" s="329">
        <v>125000000</v>
      </c>
      <c r="AC472" s="329">
        <v>0</v>
      </c>
      <c r="AD472" s="329">
        <v>0</v>
      </c>
      <c r="AE472" s="329">
        <v>125000000</v>
      </c>
      <c r="AF472" s="329">
        <v>0</v>
      </c>
      <c r="AG472" s="329">
        <v>33164400</v>
      </c>
      <c r="AH472" s="329">
        <v>0</v>
      </c>
      <c r="AI472" s="329">
        <v>33164400</v>
      </c>
      <c r="AJ472" s="335">
        <f t="shared" si="242"/>
        <v>0</v>
      </c>
    </row>
    <row r="473" spans="1:36" s="4" customFormat="1" x14ac:dyDescent="0.25">
      <c r="A473" s="271">
        <v>30201040201</v>
      </c>
      <c r="B473" s="171" t="s">
        <v>698</v>
      </c>
      <c r="C473" s="135">
        <v>15000000</v>
      </c>
      <c r="D473" s="135">
        <v>0</v>
      </c>
      <c r="E473" s="135">
        <v>15000000</v>
      </c>
      <c r="F473" s="135">
        <v>0</v>
      </c>
      <c r="G473" s="135">
        <f t="shared" si="240"/>
        <v>0</v>
      </c>
      <c r="H473" s="135">
        <v>0</v>
      </c>
      <c r="I473" s="135">
        <v>0</v>
      </c>
      <c r="J473" s="135">
        <f t="shared" si="237"/>
        <v>0</v>
      </c>
      <c r="K473" s="135">
        <v>0</v>
      </c>
      <c r="L473" s="135">
        <v>0</v>
      </c>
      <c r="M473" s="135">
        <f t="shared" si="244"/>
        <v>0</v>
      </c>
      <c r="N473" s="135">
        <v>0</v>
      </c>
      <c r="O473" s="135">
        <v>0</v>
      </c>
      <c r="P473" s="135">
        <f t="shared" si="245"/>
        <v>0</v>
      </c>
      <c r="Q473" s="135">
        <f t="shared" si="246"/>
        <v>0</v>
      </c>
      <c r="R473" s="135">
        <f t="shared" si="238"/>
        <v>0</v>
      </c>
      <c r="T473" s="290">
        <v>30201040201</v>
      </c>
      <c r="U473" s="328" t="s">
        <v>698</v>
      </c>
      <c r="V473" s="329">
        <v>15000000</v>
      </c>
      <c r="W473" s="329">
        <v>0</v>
      </c>
      <c r="X473" s="329">
        <v>0</v>
      </c>
      <c r="Y473" s="329">
        <v>15000000</v>
      </c>
      <c r="Z473" s="329">
        <f t="shared" si="241"/>
        <v>0</v>
      </c>
      <c r="AA473" s="329">
        <v>0</v>
      </c>
      <c r="AB473" s="329">
        <v>0</v>
      </c>
      <c r="AC473" s="329">
        <v>0</v>
      </c>
      <c r="AD473" s="329">
        <v>0</v>
      </c>
      <c r="AE473" s="329">
        <v>0</v>
      </c>
      <c r="AF473" s="329">
        <v>0</v>
      </c>
      <c r="AG473" s="329">
        <v>0</v>
      </c>
      <c r="AH473" s="329">
        <v>0</v>
      </c>
      <c r="AI473" s="329">
        <v>0</v>
      </c>
      <c r="AJ473" s="335">
        <f t="shared" si="242"/>
        <v>0</v>
      </c>
    </row>
    <row r="474" spans="1:36" s="4" customFormat="1" x14ac:dyDescent="0.25">
      <c r="A474" s="266">
        <v>30201040202</v>
      </c>
      <c r="B474" s="171" t="s">
        <v>699</v>
      </c>
      <c r="C474" s="135">
        <v>25000000</v>
      </c>
      <c r="D474" s="135">
        <v>0</v>
      </c>
      <c r="E474" s="135">
        <v>0</v>
      </c>
      <c r="F474" s="135">
        <v>0</v>
      </c>
      <c r="G474" s="135">
        <f t="shared" si="240"/>
        <v>25000000</v>
      </c>
      <c r="H474" s="135">
        <v>0</v>
      </c>
      <c r="I474" s="135">
        <v>25000000</v>
      </c>
      <c r="J474" s="135">
        <f t="shared" si="237"/>
        <v>0</v>
      </c>
      <c r="K474" s="135">
        <v>0</v>
      </c>
      <c r="L474" s="135">
        <v>0</v>
      </c>
      <c r="M474" s="135">
        <f t="shared" si="244"/>
        <v>25000000</v>
      </c>
      <c r="N474" s="135">
        <v>0</v>
      </c>
      <c r="O474" s="135">
        <v>25000000</v>
      </c>
      <c r="P474" s="135">
        <f t="shared" si="245"/>
        <v>0</v>
      </c>
      <c r="Q474" s="135">
        <f t="shared" si="246"/>
        <v>0</v>
      </c>
      <c r="R474" s="135">
        <f t="shared" si="238"/>
        <v>0</v>
      </c>
      <c r="T474" s="290">
        <v>30201040202</v>
      </c>
      <c r="U474" s="328" t="s">
        <v>699</v>
      </c>
      <c r="V474" s="329">
        <v>25000000</v>
      </c>
      <c r="W474" s="329">
        <v>0</v>
      </c>
      <c r="X474" s="329">
        <v>0</v>
      </c>
      <c r="Y474" s="329">
        <v>0</v>
      </c>
      <c r="Z474" s="329">
        <f t="shared" si="241"/>
        <v>25000000</v>
      </c>
      <c r="AA474" s="329">
        <v>0</v>
      </c>
      <c r="AB474" s="329">
        <v>25000000</v>
      </c>
      <c r="AC474" s="329">
        <v>0</v>
      </c>
      <c r="AD474" s="329">
        <v>0</v>
      </c>
      <c r="AE474" s="329">
        <v>25000000</v>
      </c>
      <c r="AF474" s="329">
        <v>0</v>
      </c>
      <c r="AG474" s="329">
        <v>0</v>
      </c>
      <c r="AH474" s="329">
        <v>0</v>
      </c>
      <c r="AI474" s="329">
        <v>0</v>
      </c>
      <c r="AJ474" s="335">
        <f t="shared" si="242"/>
        <v>0</v>
      </c>
    </row>
    <row r="475" spans="1:36" x14ac:dyDescent="0.25">
      <c r="A475" s="267">
        <v>30201040203</v>
      </c>
      <c r="B475" s="171" t="s">
        <v>700</v>
      </c>
      <c r="C475" s="135">
        <v>100000000</v>
      </c>
      <c r="D475" s="135">
        <v>0</v>
      </c>
      <c r="E475" s="135">
        <v>0</v>
      </c>
      <c r="F475" s="135">
        <v>0</v>
      </c>
      <c r="G475" s="135">
        <f t="shared" si="240"/>
        <v>100000000</v>
      </c>
      <c r="H475" s="135">
        <v>0</v>
      </c>
      <c r="I475" s="135">
        <v>100000000</v>
      </c>
      <c r="J475" s="135">
        <f t="shared" si="237"/>
        <v>0</v>
      </c>
      <c r="K475" s="135">
        <v>0</v>
      </c>
      <c r="L475" s="135">
        <v>33164400</v>
      </c>
      <c r="M475" s="135">
        <f t="shared" si="244"/>
        <v>66835600</v>
      </c>
      <c r="N475" s="135">
        <v>0</v>
      </c>
      <c r="O475" s="135">
        <v>100000000</v>
      </c>
      <c r="P475" s="135">
        <f t="shared" si="245"/>
        <v>0</v>
      </c>
      <c r="Q475" s="135">
        <f t="shared" si="246"/>
        <v>0</v>
      </c>
      <c r="R475" s="135">
        <f t="shared" si="238"/>
        <v>33164400</v>
      </c>
      <c r="T475" s="290">
        <v>30201040203</v>
      </c>
      <c r="U475" s="328" t="s">
        <v>700</v>
      </c>
      <c r="V475" s="329">
        <v>100000000</v>
      </c>
      <c r="W475" s="329">
        <v>0</v>
      </c>
      <c r="X475" s="329">
        <v>0</v>
      </c>
      <c r="Y475" s="329">
        <v>0</v>
      </c>
      <c r="Z475" s="329">
        <f t="shared" si="241"/>
        <v>100000000</v>
      </c>
      <c r="AA475" s="329">
        <v>0</v>
      </c>
      <c r="AB475" s="329">
        <v>100000000</v>
      </c>
      <c r="AC475" s="329">
        <v>0</v>
      </c>
      <c r="AD475" s="329">
        <v>0</v>
      </c>
      <c r="AE475" s="329">
        <v>100000000</v>
      </c>
      <c r="AF475" s="329">
        <v>0</v>
      </c>
      <c r="AG475" s="329">
        <v>33164400</v>
      </c>
      <c r="AH475" s="329">
        <v>0</v>
      </c>
      <c r="AI475" s="329">
        <v>33164400</v>
      </c>
      <c r="AJ475" s="335">
        <f t="shared" si="242"/>
        <v>0</v>
      </c>
    </row>
    <row r="476" spans="1:36" x14ac:dyDescent="0.25">
      <c r="A476" s="268">
        <v>302010403</v>
      </c>
      <c r="B476" s="269" t="s">
        <v>701</v>
      </c>
      <c r="C476" s="270">
        <f>+C477+C478</f>
        <v>40000000</v>
      </c>
      <c r="D476" s="270">
        <f t="shared" ref="D476:R476" si="251">+D477+D478</f>
        <v>0</v>
      </c>
      <c r="E476" s="270">
        <f t="shared" si="251"/>
        <v>12286000</v>
      </c>
      <c r="F476" s="270">
        <f t="shared" si="251"/>
        <v>0</v>
      </c>
      <c r="G476" s="270">
        <f t="shared" si="240"/>
        <v>27714000</v>
      </c>
      <c r="H476" s="270">
        <f t="shared" si="251"/>
        <v>0</v>
      </c>
      <c r="I476" s="270">
        <f t="shared" si="251"/>
        <v>27714000</v>
      </c>
      <c r="J476" s="270">
        <f t="shared" si="237"/>
        <v>0</v>
      </c>
      <c r="K476" s="270">
        <f t="shared" si="251"/>
        <v>3959142</v>
      </c>
      <c r="L476" s="270">
        <f t="shared" si="251"/>
        <v>15821880</v>
      </c>
      <c r="M476" s="270">
        <f t="shared" si="244"/>
        <v>11892120</v>
      </c>
      <c r="N476" s="270">
        <f t="shared" si="251"/>
        <v>0</v>
      </c>
      <c r="O476" s="270">
        <f t="shared" si="251"/>
        <v>27714000</v>
      </c>
      <c r="P476" s="270">
        <f t="shared" si="245"/>
        <v>0</v>
      </c>
      <c r="Q476" s="270">
        <f t="shared" si="246"/>
        <v>0</v>
      </c>
      <c r="R476" s="270">
        <f t="shared" si="238"/>
        <v>15821880</v>
      </c>
      <c r="T476" s="290">
        <v>302010403</v>
      </c>
      <c r="U476" s="328" t="s">
        <v>701</v>
      </c>
      <c r="V476" s="329">
        <v>40000000</v>
      </c>
      <c r="W476" s="329">
        <v>0</v>
      </c>
      <c r="X476" s="329">
        <v>0</v>
      </c>
      <c r="Y476" s="329">
        <v>12286000</v>
      </c>
      <c r="Z476" s="329">
        <f t="shared" si="241"/>
        <v>27714000</v>
      </c>
      <c r="AA476" s="329">
        <v>0</v>
      </c>
      <c r="AB476" s="329">
        <v>27714000</v>
      </c>
      <c r="AC476" s="329">
        <v>0</v>
      </c>
      <c r="AD476" s="329">
        <v>0</v>
      </c>
      <c r="AE476" s="329">
        <v>27714000</v>
      </c>
      <c r="AF476" s="329">
        <v>0</v>
      </c>
      <c r="AG476" s="329">
        <v>11862738</v>
      </c>
      <c r="AH476" s="329">
        <v>3959142</v>
      </c>
      <c r="AI476" s="329">
        <v>15821880</v>
      </c>
      <c r="AJ476" s="335">
        <f t="shared" si="242"/>
        <v>0</v>
      </c>
    </row>
    <row r="477" spans="1:36" s="4" customFormat="1" x14ac:dyDescent="0.25">
      <c r="A477" s="266">
        <v>30201040302</v>
      </c>
      <c r="B477" s="171" t="s">
        <v>702</v>
      </c>
      <c r="C477" s="135">
        <v>10000000</v>
      </c>
      <c r="D477" s="135">
        <v>0</v>
      </c>
      <c r="E477" s="135">
        <v>10000000</v>
      </c>
      <c r="F477" s="135">
        <v>0</v>
      </c>
      <c r="G477" s="135">
        <f t="shared" si="240"/>
        <v>0</v>
      </c>
      <c r="H477" s="135">
        <v>0</v>
      </c>
      <c r="I477" s="135">
        <v>0</v>
      </c>
      <c r="J477" s="135">
        <f t="shared" si="237"/>
        <v>0</v>
      </c>
      <c r="K477" s="135">
        <v>0</v>
      </c>
      <c r="L477" s="135">
        <v>0</v>
      </c>
      <c r="M477" s="135">
        <f t="shared" si="244"/>
        <v>0</v>
      </c>
      <c r="N477" s="135">
        <v>0</v>
      </c>
      <c r="O477" s="135">
        <v>0</v>
      </c>
      <c r="P477" s="135">
        <f t="shared" si="245"/>
        <v>0</v>
      </c>
      <c r="Q477" s="135">
        <f t="shared" si="246"/>
        <v>0</v>
      </c>
      <c r="R477" s="135">
        <f t="shared" si="238"/>
        <v>0</v>
      </c>
      <c r="T477" s="290">
        <v>30201040302</v>
      </c>
      <c r="U477" s="328" t="s">
        <v>702</v>
      </c>
      <c r="V477" s="329">
        <v>10000000</v>
      </c>
      <c r="W477" s="329">
        <v>0</v>
      </c>
      <c r="X477" s="329">
        <v>0</v>
      </c>
      <c r="Y477" s="329">
        <v>10000000</v>
      </c>
      <c r="Z477" s="329">
        <f t="shared" si="241"/>
        <v>0</v>
      </c>
      <c r="AA477" s="329">
        <v>0</v>
      </c>
      <c r="AB477" s="329">
        <v>0</v>
      </c>
      <c r="AC477" s="329">
        <v>0</v>
      </c>
      <c r="AD477" s="329">
        <v>0</v>
      </c>
      <c r="AE477" s="329">
        <v>0</v>
      </c>
      <c r="AF477" s="329">
        <v>0</v>
      </c>
      <c r="AG477" s="329">
        <v>0</v>
      </c>
      <c r="AH477" s="329">
        <v>0</v>
      </c>
      <c r="AI477" s="329">
        <v>0</v>
      </c>
      <c r="AJ477" s="335">
        <f t="shared" si="242"/>
        <v>0</v>
      </c>
    </row>
    <row r="478" spans="1:36" s="4" customFormat="1" x14ac:dyDescent="0.25">
      <c r="A478" s="267">
        <v>30201040303</v>
      </c>
      <c r="B478" s="171" t="s">
        <v>703</v>
      </c>
      <c r="C478" s="135">
        <v>30000000</v>
      </c>
      <c r="D478" s="135">
        <v>0</v>
      </c>
      <c r="E478" s="135">
        <v>2286000</v>
      </c>
      <c r="F478" s="135">
        <v>0</v>
      </c>
      <c r="G478" s="135">
        <f t="shared" si="240"/>
        <v>27714000</v>
      </c>
      <c r="H478" s="135">
        <v>0</v>
      </c>
      <c r="I478" s="135">
        <v>27714000</v>
      </c>
      <c r="J478" s="135">
        <f t="shared" si="237"/>
        <v>0</v>
      </c>
      <c r="K478" s="135">
        <v>3959142</v>
      </c>
      <c r="L478" s="135">
        <v>15821880</v>
      </c>
      <c r="M478" s="135">
        <f t="shared" si="244"/>
        <v>11892120</v>
      </c>
      <c r="N478" s="135">
        <v>0</v>
      </c>
      <c r="O478" s="135">
        <v>27714000</v>
      </c>
      <c r="P478" s="135">
        <f t="shared" si="245"/>
        <v>0</v>
      </c>
      <c r="Q478" s="135">
        <f t="shared" si="246"/>
        <v>0</v>
      </c>
      <c r="R478" s="135">
        <f t="shared" si="238"/>
        <v>15821880</v>
      </c>
      <c r="T478" s="290">
        <v>30201040303</v>
      </c>
      <c r="U478" s="328" t="s">
        <v>703</v>
      </c>
      <c r="V478" s="329">
        <v>30000000</v>
      </c>
      <c r="W478" s="329">
        <v>0</v>
      </c>
      <c r="X478" s="329">
        <v>0</v>
      </c>
      <c r="Y478" s="329">
        <v>2286000</v>
      </c>
      <c r="Z478" s="329">
        <f t="shared" si="241"/>
        <v>27714000</v>
      </c>
      <c r="AA478" s="329">
        <v>0</v>
      </c>
      <c r="AB478" s="329">
        <v>27714000</v>
      </c>
      <c r="AC478" s="329">
        <v>0</v>
      </c>
      <c r="AD478" s="329">
        <v>0</v>
      </c>
      <c r="AE478" s="329">
        <v>27714000</v>
      </c>
      <c r="AF478" s="329">
        <v>0</v>
      </c>
      <c r="AG478" s="329">
        <v>11862738</v>
      </c>
      <c r="AH478" s="329">
        <v>3959142</v>
      </c>
      <c r="AI478" s="329">
        <v>15821880</v>
      </c>
      <c r="AJ478" s="335">
        <f t="shared" si="242"/>
        <v>0</v>
      </c>
    </row>
    <row r="479" spans="1:36" s="4" customFormat="1" x14ac:dyDescent="0.25">
      <c r="A479" s="268">
        <v>302010404</v>
      </c>
      <c r="B479" s="269" t="s">
        <v>704</v>
      </c>
      <c r="C479" s="270">
        <f>+C480+C481+C482</f>
        <v>55000000</v>
      </c>
      <c r="D479" s="270">
        <f t="shared" ref="D479:R479" si="252">+D480+D481+D482</f>
        <v>0</v>
      </c>
      <c r="E479" s="270">
        <f t="shared" si="252"/>
        <v>55000000</v>
      </c>
      <c r="F479" s="270">
        <f t="shared" si="252"/>
        <v>0</v>
      </c>
      <c r="G479" s="270">
        <f t="shared" si="240"/>
        <v>0</v>
      </c>
      <c r="H479" s="270">
        <f t="shared" si="252"/>
        <v>0</v>
      </c>
      <c r="I479" s="270">
        <f t="shared" si="252"/>
        <v>0</v>
      </c>
      <c r="J479" s="270">
        <f t="shared" si="237"/>
        <v>0</v>
      </c>
      <c r="K479" s="270">
        <f t="shared" si="252"/>
        <v>0</v>
      </c>
      <c r="L479" s="270">
        <f t="shared" si="252"/>
        <v>0</v>
      </c>
      <c r="M479" s="270">
        <f t="shared" si="244"/>
        <v>0</v>
      </c>
      <c r="N479" s="270">
        <f t="shared" si="252"/>
        <v>0</v>
      </c>
      <c r="O479" s="270">
        <f t="shared" si="252"/>
        <v>0</v>
      </c>
      <c r="P479" s="270">
        <f t="shared" si="245"/>
        <v>0</v>
      </c>
      <c r="Q479" s="270">
        <f t="shared" si="246"/>
        <v>0</v>
      </c>
      <c r="R479" s="270">
        <f t="shared" si="238"/>
        <v>0</v>
      </c>
      <c r="T479" s="290">
        <v>302010404</v>
      </c>
      <c r="U479" s="328" t="s">
        <v>704</v>
      </c>
      <c r="V479" s="329">
        <v>55000000</v>
      </c>
      <c r="W479" s="329">
        <v>0</v>
      </c>
      <c r="X479" s="329">
        <v>0</v>
      </c>
      <c r="Y479" s="329">
        <v>55000000</v>
      </c>
      <c r="Z479" s="329">
        <f t="shared" si="241"/>
        <v>0</v>
      </c>
      <c r="AA479" s="329">
        <v>0</v>
      </c>
      <c r="AB479" s="329">
        <v>0</v>
      </c>
      <c r="AC479" s="329">
        <v>0</v>
      </c>
      <c r="AD479" s="329">
        <v>0</v>
      </c>
      <c r="AE479" s="329">
        <v>0</v>
      </c>
      <c r="AF479" s="329">
        <v>0</v>
      </c>
      <c r="AG479" s="329">
        <v>0</v>
      </c>
      <c r="AH479" s="329">
        <v>0</v>
      </c>
      <c r="AI479" s="329">
        <v>0</v>
      </c>
      <c r="AJ479" s="335">
        <f t="shared" si="242"/>
        <v>0</v>
      </c>
    </row>
    <row r="480" spans="1:36" s="4" customFormat="1" x14ac:dyDescent="0.25">
      <c r="A480" s="271">
        <v>30201040401</v>
      </c>
      <c r="B480" s="171" t="s">
        <v>705</v>
      </c>
      <c r="C480" s="135">
        <v>5000000</v>
      </c>
      <c r="D480" s="135">
        <v>0</v>
      </c>
      <c r="E480" s="135">
        <v>5000000</v>
      </c>
      <c r="F480" s="135">
        <v>0</v>
      </c>
      <c r="G480" s="135">
        <f t="shared" si="240"/>
        <v>0</v>
      </c>
      <c r="H480" s="135">
        <v>0</v>
      </c>
      <c r="I480" s="135">
        <v>0</v>
      </c>
      <c r="J480" s="135">
        <f t="shared" si="237"/>
        <v>0</v>
      </c>
      <c r="K480" s="135">
        <v>0</v>
      </c>
      <c r="L480" s="135">
        <v>0</v>
      </c>
      <c r="M480" s="135">
        <f t="shared" si="244"/>
        <v>0</v>
      </c>
      <c r="N480" s="135">
        <v>0</v>
      </c>
      <c r="O480" s="135">
        <v>0</v>
      </c>
      <c r="P480" s="135">
        <f t="shared" si="245"/>
        <v>0</v>
      </c>
      <c r="Q480" s="135">
        <f t="shared" si="246"/>
        <v>0</v>
      </c>
      <c r="R480" s="135">
        <f t="shared" si="238"/>
        <v>0</v>
      </c>
      <c r="T480" s="290">
        <v>30201040401</v>
      </c>
      <c r="U480" s="328" t="s">
        <v>705</v>
      </c>
      <c r="V480" s="329">
        <v>5000000</v>
      </c>
      <c r="W480" s="329">
        <v>0</v>
      </c>
      <c r="X480" s="329">
        <v>0</v>
      </c>
      <c r="Y480" s="329">
        <v>5000000</v>
      </c>
      <c r="Z480" s="329">
        <f t="shared" si="241"/>
        <v>0</v>
      </c>
      <c r="AA480" s="329">
        <v>0</v>
      </c>
      <c r="AB480" s="329">
        <v>0</v>
      </c>
      <c r="AC480" s="329">
        <v>0</v>
      </c>
      <c r="AD480" s="329">
        <v>0</v>
      </c>
      <c r="AE480" s="329">
        <v>0</v>
      </c>
      <c r="AF480" s="329">
        <v>0</v>
      </c>
      <c r="AG480" s="329">
        <v>0</v>
      </c>
      <c r="AH480" s="329">
        <v>0</v>
      </c>
      <c r="AI480" s="329">
        <v>0</v>
      </c>
      <c r="AJ480" s="335">
        <f t="shared" si="242"/>
        <v>0</v>
      </c>
    </row>
    <row r="481" spans="1:36" x14ac:dyDescent="0.25">
      <c r="A481" s="266">
        <v>30201040402</v>
      </c>
      <c r="B481" s="171" t="s">
        <v>706</v>
      </c>
      <c r="C481" s="135">
        <v>20000000</v>
      </c>
      <c r="D481" s="135">
        <v>0</v>
      </c>
      <c r="E481" s="135">
        <v>20000000</v>
      </c>
      <c r="F481" s="135">
        <v>0</v>
      </c>
      <c r="G481" s="135">
        <f t="shared" si="240"/>
        <v>0</v>
      </c>
      <c r="H481" s="135">
        <v>0</v>
      </c>
      <c r="I481" s="135">
        <v>0</v>
      </c>
      <c r="J481" s="135">
        <f t="shared" si="237"/>
        <v>0</v>
      </c>
      <c r="K481" s="135">
        <v>0</v>
      </c>
      <c r="L481" s="135">
        <v>0</v>
      </c>
      <c r="M481" s="135">
        <f t="shared" si="244"/>
        <v>0</v>
      </c>
      <c r="N481" s="135">
        <v>0</v>
      </c>
      <c r="O481" s="135">
        <v>0</v>
      </c>
      <c r="P481" s="135">
        <f t="shared" si="245"/>
        <v>0</v>
      </c>
      <c r="Q481" s="135">
        <f t="shared" si="246"/>
        <v>0</v>
      </c>
      <c r="R481" s="135">
        <f t="shared" si="238"/>
        <v>0</v>
      </c>
      <c r="T481" s="290">
        <v>30201040402</v>
      </c>
      <c r="U481" s="328" t="s">
        <v>706</v>
      </c>
      <c r="V481" s="329">
        <v>20000000</v>
      </c>
      <c r="W481" s="329">
        <v>0</v>
      </c>
      <c r="X481" s="329">
        <v>0</v>
      </c>
      <c r="Y481" s="329">
        <v>20000000</v>
      </c>
      <c r="Z481" s="329">
        <f t="shared" si="241"/>
        <v>0</v>
      </c>
      <c r="AA481" s="329">
        <v>0</v>
      </c>
      <c r="AB481" s="329">
        <v>0</v>
      </c>
      <c r="AC481" s="329">
        <v>0</v>
      </c>
      <c r="AD481" s="329">
        <v>0</v>
      </c>
      <c r="AE481" s="329">
        <v>0</v>
      </c>
      <c r="AF481" s="329">
        <v>0</v>
      </c>
      <c r="AG481" s="329">
        <v>0</v>
      </c>
      <c r="AH481" s="329">
        <v>0</v>
      </c>
      <c r="AI481" s="329">
        <v>0</v>
      </c>
      <c r="AJ481" s="335">
        <f t="shared" si="242"/>
        <v>0</v>
      </c>
    </row>
    <row r="482" spans="1:36" s="4" customFormat="1" x14ac:dyDescent="0.25">
      <c r="A482" s="267">
        <v>30201040403</v>
      </c>
      <c r="B482" s="171" t="s">
        <v>707</v>
      </c>
      <c r="C482" s="135">
        <v>30000000</v>
      </c>
      <c r="D482" s="135">
        <v>0</v>
      </c>
      <c r="E482" s="135">
        <v>30000000</v>
      </c>
      <c r="F482" s="135">
        <v>0</v>
      </c>
      <c r="G482" s="135">
        <f t="shared" si="240"/>
        <v>0</v>
      </c>
      <c r="H482" s="135">
        <v>0</v>
      </c>
      <c r="I482" s="135">
        <v>0</v>
      </c>
      <c r="J482" s="135">
        <f t="shared" si="237"/>
        <v>0</v>
      </c>
      <c r="K482" s="135">
        <v>0</v>
      </c>
      <c r="L482" s="135">
        <v>0</v>
      </c>
      <c r="M482" s="135">
        <f t="shared" si="244"/>
        <v>0</v>
      </c>
      <c r="N482" s="135">
        <v>0</v>
      </c>
      <c r="O482" s="135">
        <v>0</v>
      </c>
      <c r="P482" s="135">
        <f t="shared" si="245"/>
        <v>0</v>
      </c>
      <c r="Q482" s="135">
        <f t="shared" si="246"/>
        <v>0</v>
      </c>
      <c r="R482" s="135">
        <f t="shared" si="238"/>
        <v>0</v>
      </c>
      <c r="T482" s="290">
        <v>30201040403</v>
      </c>
      <c r="U482" s="328" t="s">
        <v>707</v>
      </c>
      <c r="V482" s="329">
        <v>30000000</v>
      </c>
      <c r="W482" s="329">
        <v>0</v>
      </c>
      <c r="X482" s="329">
        <v>0</v>
      </c>
      <c r="Y482" s="329">
        <v>30000000</v>
      </c>
      <c r="Z482" s="329">
        <f t="shared" si="241"/>
        <v>0</v>
      </c>
      <c r="AA482" s="329">
        <v>0</v>
      </c>
      <c r="AB482" s="329">
        <v>0</v>
      </c>
      <c r="AC482" s="329">
        <v>0</v>
      </c>
      <c r="AD482" s="329">
        <v>0</v>
      </c>
      <c r="AE482" s="329">
        <v>0</v>
      </c>
      <c r="AF482" s="329">
        <v>0</v>
      </c>
      <c r="AG482" s="329">
        <v>0</v>
      </c>
      <c r="AH482" s="329">
        <v>0</v>
      </c>
      <c r="AI482" s="329">
        <v>0</v>
      </c>
      <c r="AJ482" s="335">
        <f t="shared" si="242"/>
        <v>0</v>
      </c>
    </row>
    <row r="483" spans="1:36" s="4" customFormat="1" x14ac:dyDescent="0.25">
      <c r="A483" s="233">
        <v>30202</v>
      </c>
      <c r="B483" s="234" t="s">
        <v>708</v>
      </c>
      <c r="C483" s="145">
        <f>+C484</f>
        <v>300000000</v>
      </c>
      <c r="D483" s="145">
        <f t="shared" ref="D483:R483" si="253">+D484</f>
        <v>0</v>
      </c>
      <c r="E483" s="145">
        <f t="shared" si="253"/>
        <v>75000000</v>
      </c>
      <c r="F483" s="145">
        <f t="shared" si="253"/>
        <v>0</v>
      </c>
      <c r="G483" s="145">
        <f t="shared" si="240"/>
        <v>225000000</v>
      </c>
      <c r="H483" s="145">
        <f t="shared" si="253"/>
        <v>11228025</v>
      </c>
      <c r="I483" s="145">
        <f t="shared" si="253"/>
        <v>63641958</v>
      </c>
      <c r="J483" s="145">
        <f t="shared" si="237"/>
        <v>161358042</v>
      </c>
      <c r="K483" s="145">
        <f t="shared" si="253"/>
        <v>7510075</v>
      </c>
      <c r="L483" s="145">
        <f t="shared" si="253"/>
        <v>17878693</v>
      </c>
      <c r="M483" s="145">
        <f t="shared" si="244"/>
        <v>45763265</v>
      </c>
      <c r="N483" s="145">
        <f t="shared" si="253"/>
        <v>0</v>
      </c>
      <c r="O483" s="145">
        <f t="shared" si="253"/>
        <v>224615355</v>
      </c>
      <c r="P483" s="145">
        <f t="shared" si="245"/>
        <v>160973397</v>
      </c>
      <c r="Q483" s="145">
        <f t="shared" si="246"/>
        <v>384645</v>
      </c>
      <c r="R483" s="145">
        <f t="shared" si="238"/>
        <v>17878693</v>
      </c>
      <c r="T483" s="290">
        <v>30202</v>
      </c>
      <c r="U483" s="328" t="s">
        <v>708</v>
      </c>
      <c r="V483" s="329">
        <v>300000000</v>
      </c>
      <c r="W483" s="329">
        <v>0</v>
      </c>
      <c r="X483" s="329">
        <v>0</v>
      </c>
      <c r="Y483" s="329">
        <v>75000000</v>
      </c>
      <c r="Z483" s="329">
        <f t="shared" si="241"/>
        <v>225000000</v>
      </c>
      <c r="AA483" s="329">
        <v>0</v>
      </c>
      <c r="AB483" s="329">
        <v>224615355</v>
      </c>
      <c r="AC483" s="329">
        <v>384645</v>
      </c>
      <c r="AD483" s="329">
        <v>11228025</v>
      </c>
      <c r="AE483" s="329">
        <v>63641958</v>
      </c>
      <c r="AF483" s="329">
        <v>160973397</v>
      </c>
      <c r="AG483" s="329">
        <v>10368618</v>
      </c>
      <c r="AH483" s="329">
        <v>7510075</v>
      </c>
      <c r="AI483" s="329">
        <v>17878693</v>
      </c>
      <c r="AJ483" s="335">
        <f t="shared" si="242"/>
        <v>0</v>
      </c>
    </row>
    <row r="484" spans="1:36" x14ac:dyDescent="0.25">
      <c r="A484" s="233">
        <v>3020201</v>
      </c>
      <c r="B484" s="234" t="s">
        <v>709</v>
      </c>
      <c r="C484" s="145">
        <f>+C485+C489</f>
        <v>300000000</v>
      </c>
      <c r="D484" s="145">
        <f t="shared" ref="D484:R484" si="254">+D485+D489</f>
        <v>0</v>
      </c>
      <c r="E484" s="145">
        <f t="shared" si="254"/>
        <v>75000000</v>
      </c>
      <c r="F484" s="145">
        <f t="shared" si="254"/>
        <v>0</v>
      </c>
      <c r="G484" s="145">
        <f t="shared" si="240"/>
        <v>225000000</v>
      </c>
      <c r="H484" s="145">
        <f t="shared" si="254"/>
        <v>11228025</v>
      </c>
      <c r="I484" s="145">
        <f t="shared" si="254"/>
        <v>63641958</v>
      </c>
      <c r="J484" s="145">
        <f t="shared" si="237"/>
        <v>161358042</v>
      </c>
      <c r="K484" s="145">
        <f t="shared" si="254"/>
        <v>7510075</v>
      </c>
      <c r="L484" s="145">
        <f t="shared" si="254"/>
        <v>17878693</v>
      </c>
      <c r="M484" s="145">
        <f t="shared" si="244"/>
        <v>45763265</v>
      </c>
      <c r="N484" s="145">
        <f t="shared" si="254"/>
        <v>0</v>
      </c>
      <c r="O484" s="145">
        <f t="shared" si="254"/>
        <v>224615355</v>
      </c>
      <c r="P484" s="145">
        <f t="shared" si="245"/>
        <v>160973397</v>
      </c>
      <c r="Q484" s="145">
        <f t="shared" si="246"/>
        <v>384645</v>
      </c>
      <c r="R484" s="145">
        <f t="shared" si="238"/>
        <v>17878693</v>
      </c>
      <c r="T484" s="290">
        <v>3020201</v>
      </c>
      <c r="U484" s="328" t="s">
        <v>709</v>
      </c>
      <c r="V484" s="329">
        <v>300000000</v>
      </c>
      <c r="W484" s="329">
        <v>0</v>
      </c>
      <c r="X484" s="329">
        <v>0</v>
      </c>
      <c r="Y484" s="329">
        <v>75000000</v>
      </c>
      <c r="Z484" s="329">
        <f t="shared" si="241"/>
        <v>225000000</v>
      </c>
      <c r="AA484" s="329">
        <v>0</v>
      </c>
      <c r="AB484" s="329">
        <v>224615355</v>
      </c>
      <c r="AC484" s="329">
        <v>384645</v>
      </c>
      <c r="AD484" s="329">
        <v>11228025</v>
      </c>
      <c r="AE484" s="329">
        <v>63641958</v>
      </c>
      <c r="AF484" s="329">
        <v>160973397</v>
      </c>
      <c r="AG484" s="329">
        <v>10368618</v>
      </c>
      <c r="AH484" s="329">
        <v>7510075</v>
      </c>
      <c r="AI484" s="329">
        <v>17878693</v>
      </c>
      <c r="AJ484" s="335">
        <f t="shared" si="242"/>
        <v>0</v>
      </c>
    </row>
    <row r="485" spans="1:36" x14ac:dyDescent="0.25">
      <c r="A485" s="268">
        <v>302020101</v>
      </c>
      <c r="B485" s="269" t="s">
        <v>710</v>
      </c>
      <c r="C485" s="270">
        <f>+C486+C488+C487</f>
        <v>200000000</v>
      </c>
      <c r="D485" s="270">
        <f t="shared" ref="D485:R485" si="255">+D486+D488+D487</f>
        <v>0</v>
      </c>
      <c r="E485" s="270">
        <f t="shared" si="255"/>
        <v>50000000</v>
      </c>
      <c r="F485" s="270">
        <f t="shared" si="255"/>
        <v>0</v>
      </c>
      <c r="G485" s="270">
        <f t="shared" si="240"/>
        <v>150000000</v>
      </c>
      <c r="H485" s="270">
        <f t="shared" si="255"/>
        <v>11228025</v>
      </c>
      <c r="I485" s="270">
        <f t="shared" si="255"/>
        <v>63097600</v>
      </c>
      <c r="J485" s="270">
        <f t="shared" si="237"/>
        <v>86902400</v>
      </c>
      <c r="K485" s="270">
        <f t="shared" si="255"/>
        <v>7510075</v>
      </c>
      <c r="L485" s="270">
        <f t="shared" si="255"/>
        <v>17334335</v>
      </c>
      <c r="M485" s="270">
        <f t="shared" si="244"/>
        <v>45763265</v>
      </c>
      <c r="N485" s="270">
        <f t="shared" si="255"/>
        <v>0</v>
      </c>
      <c r="O485" s="270">
        <f t="shared" si="255"/>
        <v>149615355</v>
      </c>
      <c r="P485" s="270">
        <f t="shared" si="245"/>
        <v>86517755</v>
      </c>
      <c r="Q485" s="270">
        <f t="shared" si="246"/>
        <v>384645</v>
      </c>
      <c r="R485" s="270">
        <f t="shared" si="238"/>
        <v>17334335</v>
      </c>
      <c r="T485" s="290">
        <v>302020101</v>
      </c>
      <c r="U485" s="328" t="s">
        <v>710</v>
      </c>
      <c r="V485" s="329">
        <v>200000000</v>
      </c>
      <c r="W485" s="329">
        <v>0</v>
      </c>
      <c r="X485" s="329">
        <v>0</v>
      </c>
      <c r="Y485" s="329">
        <v>50000000</v>
      </c>
      <c r="Z485" s="329">
        <f t="shared" si="241"/>
        <v>150000000</v>
      </c>
      <c r="AA485" s="329">
        <v>0</v>
      </c>
      <c r="AB485" s="329">
        <v>149615355</v>
      </c>
      <c r="AC485" s="329">
        <v>384645</v>
      </c>
      <c r="AD485" s="329">
        <v>11228025</v>
      </c>
      <c r="AE485" s="329">
        <v>63097600</v>
      </c>
      <c r="AF485" s="329">
        <v>86517755</v>
      </c>
      <c r="AG485" s="329">
        <v>9824260</v>
      </c>
      <c r="AH485" s="329">
        <v>7510075</v>
      </c>
      <c r="AI485" s="329">
        <v>17334335</v>
      </c>
      <c r="AJ485" s="335">
        <f t="shared" si="242"/>
        <v>0</v>
      </c>
    </row>
    <row r="486" spans="1:36" x14ac:dyDescent="0.25">
      <c r="A486" s="271">
        <v>30202010101</v>
      </c>
      <c r="B486" s="171" t="s">
        <v>711</v>
      </c>
      <c r="C486" s="135">
        <v>50000000</v>
      </c>
      <c r="D486" s="135">
        <v>0</v>
      </c>
      <c r="E486" s="135">
        <v>50000000</v>
      </c>
      <c r="F486" s="135">
        <v>0</v>
      </c>
      <c r="G486" s="135">
        <f t="shared" si="240"/>
        <v>0</v>
      </c>
      <c r="H486" s="135">
        <v>0</v>
      </c>
      <c r="I486" s="135">
        <v>0</v>
      </c>
      <c r="J486" s="135">
        <f t="shared" si="237"/>
        <v>0</v>
      </c>
      <c r="K486" s="135">
        <v>0</v>
      </c>
      <c r="L486" s="135">
        <v>0</v>
      </c>
      <c r="M486" s="135">
        <f t="shared" si="244"/>
        <v>0</v>
      </c>
      <c r="N486" s="135">
        <v>0</v>
      </c>
      <c r="O486" s="135">
        <v>0</v>
      </c>
      <c r="P486" s="135">
        <f t="shared" si="245"/>
        <v>0</v>
      </c>
      <c r="Q486" s="135">
        <f t="shared" si="246"/>
        <v>0</v>
      </c>
      <c r="R486" s="135">
        <f t="shared" si="238"/>
        <v>0</v>
      </c>
      <c r="T486" s="290">
        <v>30202010101</v>
      </c>
      <c r="U486" s="328" t="s">
        <v>711</v>
      </c>
      <c r="V486" s="329">
        <v>50000000</v>
      </c>
      <c r="W486" s="329">
        <v>0</v>
      </c>
      <c r="X486" s="329">
        <v>0</v>
      </c>
      <c r="Y486" s="329">
        <v>50000000</v>
      </c>
      <c r="Z486" s="329">
        <f t="shared" si="241"/>
        <v>0</v>
      </c>
      <c r="AA486" s="329">
        <v>0</v>
      </c>
      <c r="AB486" s="329">
        <v>0</v>
      </c>
      <c r="AC486" s="329">
        <v>0</v>
      </c>
      <c r="AD486" s="329">
        <v>0</v>
      </c>
      <c r="AE486" s="329">
        <v>0</v>
      </c>
      <c r="AF486" s="329">
        <v>0</v>
      </c>
      <c r="AG486" s="329">
        <v>0</v>
      </c>
      <c r="AH486" s="329">
        <v>0</v>
      </c>
      <c r="AI486" s="329">
        <v>0</v>
      </c>
      <c r="AJ486" s="335">
        <f t="shared" si="242"/>
        <v>0</v>
      </c>
    </row>
    <row r="487" spans="1:36" s="4" customFormat="1" x14ac:dyDescent="0.25">
      <c r="A487" s="266">
        <v>30202010102</v>
      </c>
      <c r="B487" s="171" t="s">
        <v>1699</v>
      </c>
      <c r="C487" s="135"/>
      <c r="D487" s="135">
        <v>0</v>
      </c>
      <c r="E487" s="135">
        <v>0</v>
      </c>
      <c r="F487" s="135">
        <v>0</v>
      </c>
      <c r="G487" s="135">
        <f t="shared" si="240"/>
        <v>0</v>
      </c>
      <c r="H487" s="135">
        <v>0</v>
      </c>
      <c r="I487" s="135">
        <v>0</v>
      </c>
      <c r="J487" s="135">
        <f t="shared" si="237"/>
        <v>0</v>
      </c>
      <c r="K487" s="135">
        <v>0</v>
      </c>
      <c r="L487" s="135">
        <v>0</v>
      </c>
      <c r="M487" s="135">
        <f t="shared" si="244"/>
        <v>0</v>
      </c>
      <c r="N487" s="135">
        <v>0</v>
      </c>
      <c r="O487" s="135">
        <v>0</v>
      </c>
      <c r="P487" s="135">
        <f t="shared" si="245"/>
        <v>0</v>
      </c>
      <c r="Q487" s="135">
        <f t="shared" si="246"/>
        <v>0</v>
      </c>
      <c r="R487" s="135">
        <f t="shared" si="238"/>
        <v>0</v>
      </c>
      <c r="T487" s="290">
        <v>30202010102</v>
      </c>
      <c r="U487" s="328" t="s">
        <v>1699</v>
      </c>
      <c r="V487" s="329">
        <v>0</v>
      </c>
      <c r="W487" s="329">
        <v>0</v>
      </c>
      <c r="X487" s="329">
        <v>0</v>
      </c>
      <c r="Y487" s="329">
        <v>0</v>
      </c>
      <c r="Z487" s="329">
        <f t="shared" si="241"/>
        <v>0</v>
      </c>
      <c r="AA487" s="329">
        <v>0</v>
      </c>
      <c r="AB487" s="329">
        <v>0</v>
      </c>
      <c r="AC487" s="329">
        <v>0</v>
      </c>
      <c r="AD487" s="329">
        <v>0</v>
      </c>
      <c r="AE487" s="329">
        <v>0</v>
      </c>
      <c r="AF487" s="329">
        <v>0</v>
      </c>
      <c r="AG487" s="329">
        <v>0</v>
      </c>
      <c r="AH487" s="329">
        <v>0</v>
      </c>
      <c r="AI487" s="329">
        <v>0</v>
      </c>
      <c r="AJ487" s="335">
        <f t="shared" si="242"/>
        <v>0</v>
      </c>
    </row>
    <row r="488" spans="1:36" s="4" customFormat="1" x14ac:dyDescent="0.25">
      <c r="A488" s="267">
        <v>30202010103</v>
      </c>
      <c r="B488" s="171" t="s">
        <v>712</v>
      </c>
      <c r="C488" s="135">
        <v>150000000</v>
      </c>
      <c r="D488" s="135">
        <v>0</v>
      </c>
      <c r="E488" s="135">
        <v>0</v>
      </c>
      <c r="F488" s="135">
        <v>0</v>
      </c>
      <c r="G488" s="135">
        <f t="shared" si="240"/>
        <v>150000000</v>
      </c>
      <c r="H488" s="135">
        <v>11228025</v>
      </c>
      <c r="I488" s="135">
        <v>63097600</v>
      </c>
      <c r="J488" s="135">
        <f t="shared" si="237"/>
        <v>86902400</v>
      </c>
      <c r="K488" s="135">
        <v>7510075</v>
      </c>
      <c r="L488" s="169">
        <v>17334335</v>
      </c>
      <c r="M488" s="135">
        <f t="shared" si="244"/>
        <v>45763265</v>
      </c>
      <c r="N488" s="135">
        <v>0</v>
      </c>
      <c r="O488" s="135">
        <v>149615355</v>
      </c>
      <c r="P488" s="135">
        <f t="shared" si="245"/>
        <v>86517755</v>
      </c>
      <c r="Q488" s="135">
        <f t="shared" si="246"/>
        <v>384645</v>
      </c>
      <c r="R488" s="135">
        <f t="shared" si="238"/>
        <v>17334335</v>
      </c>
      <c r="T488" s="290">
        <v>30202010103</v>
      </c>
      <c r="U488" s="328" t="s">
        <v>712</v>
      </c>
      <c r="V488" s="329">
        <v>150000000</v>
      </c>
      <c r="W488" s="329">
        <v>0</v>
      </c>
      <c r="X488" s="329">
        <v>0</v>
      </c>
      <c r="Y488" s="329">
        <v>0</v>
      </c>
      <c r="Z488" s="329">
        <f t="shared" si="241"/>
        <v>150000000</v>
      </c>
      <c r="AA488" s="329">
        <v>0</v>
      </c>
      <c r="AB488" s="329">
        <v>149615355</v>
      </c>
      <c r="AC488" s="329">
        <v>384645</v>
      </c>
      <c r="AD488" s="329">
        <v>11228025</v>
      </c>
      <c r="AE488" s="329">
        <v>63097600</v>
      </c>
      <c r="AF488" s="329">
        <v>86517755</v>
      </c>
      <c r="AG488" s="329">
        <v>9824260</v>
      </c>
      <c r="AH488" s="329">
        <v>7510075</v>
      </c>
      <c r="AI488" s="329">
        <v>17334335</v>
      </c>
      <c r="AJ488" s="335">
        <f t="shared" si="242"/>
        <v>0</v>
      </c>
    </row>
    <row r="489" spans="1:36" s="4" customFormat="1" x14ac:dyDescent="0.25">
      <c r="A489" s="268">
        <v>302020102</v>
      </c>
      <c r="B489" s="269" t="s">
        <v>713</v>
      </c>
      <c r="C489" s="270">
        <f>+C490+C492+C491</f>
        <v>100000000</v>
      </c>
      <c r="D489" s="270">
        <f t="shared" ref="D489:R489" si="256">+D490+D492+D491</f>
        <v>0</v>
      </c>
      <c r="E489" s="270">
        <f t="shared" si="256"/>
        <v>25000000</v>
      </c>
      <c r="F489" s="270">
        <f t="shared" si="256"/>
        <v>0</v>
      </c>
      <c r="G489" s="270">
        <f t="shared" si="240"/>
        <v>75000000</v>
      </c>
      <c r="H489" s="270">
        <f t="shared" si="256"/>
        <v>0</v>
      </c>
      <c r="I489" s="270">
        <f t="shared" si="256"/>
        <v>544358</v>
      </c>
      <c r="J489" s="270">
        <f t="shared" si="237"/>
        <v>74455642</v>
      </c>
      <c r="K489" s="270">
        <f t="shared" si="256"/>
        <v>0</v>
      </c>
      <c r="L489" s="270">
        <f t="shared" si="256"/>
        <v>544358</v>
      </c>
      <c r="M489" s="270">
        <f t="shared" si="244"/>
        <v>0</v>
      </c>
      <c r="N489" s="270">
        <f t="shared" si="256"/>
        <v>0</v>
      </c>
      <c r="O489" s="270">
        <f t="shared" si="256"/>
        <v>75000000</v>
      </c>
      <c r="P489" s="270">
        <f t="shared" si="245"/>
        <v>74455642</v>
      </c>
      <c r="Q489" s="270">
        <f t="shared" si="246"/>
        <v>0</v>
      </c>
      <c r="R489" s="270">
        <f t="shared" si="238"/>
        <v>544358</v>
      </c>
      <c r="T489" s="290">
        <v>302020102</v>
      </c>
      <c r="U489" s="328" t="s">
        <v>713</v>
      </c>
      <c r="V489" s="329">
        <v>100000000</v>
      </c>
      <c r="W489" s="329">
        <v>0</v>
      </c>
      <c r="X489" s="329">
        <v>0</v>
      </c>
      <c r="Y489" s="329">
        <v>25000000</v>
      </c>
      <c r="Z489" s="329">
        <f t="shared" si="241"/>
        <v>75000000</v>
      </c>
      <c r="AA489" s="329">
        <v>0</v>
      </c>
      <c r="AB489" s="329">
        <v>75000000</v>
      </c>
      <c r="AC489" s="329">
        <v>0</v>
      </c>
      <c r="AD489" s="329">
        <v>0</v>
      </c>
      <c r="AE489" s="329">
        <v>544358</v>
      </c>
      <c r="AF489" s="329">
        <v>74455642</v>
      </c>
      <c r="AG489" s="329">
        <v>544358</v>
      </c>
      <c r="AH489" s="329">
        <v>0</v>
      </c>
      <c r="AI489" s="329">
        <v>544358</v>
      </c>
      <c r="AJ489" s="335">
        <f t="shared" si="242"/>
        <v>0</v>
      </c>
    </row>
    <row r="490" spans="1:36" s="4" customFormat="1" x14ac:dyDescent="0.25">
      <c r="A490" s="271">
        <v>30202010201</v>
      </c>
      <c r="B490" s="171" t="s">
        <v>714</v>
      </c>
      <c r="C490" s="135">
        <v>25000000</v>
      </c>
      <c r="D490" s="135">
        <v>0</v>
      </c>
      <c r="E490" s="135">
        <v>25000000</v>
      </c>
      <c r="F490" s="135">
        <v>0</v>
      </c>
      <c r="G490" s="135">
        <f t="shared" si="240"/>
        <v>0</v>
      </c>
      <c r="H490" s="135">
        <v>0</v>
      </c>
      <c r="I490" s="135">
        <v>0</v>
      </c>
      <c r="J490" s="135">
        <f t="shared" si="237"/>
        <v>0</v>
      </c>
      <c r="K490" s="135">
        <v>0</v>
      </c>
      <c r="L490" s="135">
        <v>0</v>
      </c>
      <c r="M490" s="135">
        <f t="shared" si="244"/>
        <v>0</v>
      </c>
      <c r="N490" s="135">
        <v>0</v>
      </c>
      <c r="O490" s="135">
        <v>0</v>
      </c>
      <c r="P490" s="135">
        <f t="shared" si="245"/>
        <v>0</v>
      </c>
      <c r="Q490" s="135">
        <f t="shared" si="246"/>
        <v>0</v>
      </c>
      <c r="R490" s="135">
        <f t="shared" si="238"/>
        <v>0</v>
      </c>
      <c r="T490" s="290">
        <v>30202010201</v>
      </c>
      <c r="U490" s="328" t="s">
        <v>714</v>
      </c>
      <c r="V490" s="329">
        <v>25000000</v>
      </c>
      <c r="W490" s="329">
        <v>0</v>
      </c>
      <c r="X490" s="329">
        <v>0</v>
      </c>
      <c r="Y490" s="329">
        <v>25000000</v>
      </c>
      <c r="Z490" s="329">
        <f t="shared" si="241"/>
        <v>0</v>
      </c>
      <c r="AA490" s="329">
        <v>0</v>
      </c>
      <c r="AB490" s="329">
        <v>0</v>
      </c>
      <c r="AC490" s="329">
        <v>0</v>
      </c>
      <c r="AD490" s="329">
        <v>0</v>
      </c>
      <c r="AE490" s="329">
        <v>0</v>
      </c>
      <c r="AF490" s="329">
        <v>0</v>
      </c>
      <c r="AG490" s="329">
        <v>0</v>
      </c>
      <c r="AH490" s="329">
        <v>0</v>
      </c>
      <c r="AI490" s="329">
        <v>0</v>
      </c>
      <c r="AJ490" s="335">
        <f t="shared" si="242"/>
        <v>0</v>
      </c>
    </row>
    <row r="491" spans="1:36" x14ac:dyDescent="0.25">
      <c r="A491" s="266">
        <v>30202010202</v>
      </c>
      <c r="B491" s="171" t="s">
        <v>1723</v>
      </c>
      <c r="C491" s="135"/>
      <c r="D491" s="135">
        <v>0</v>
      </c>
      <c r="E491" s="135">
        <v>0</v>
      </c>
      <c r="F491" s="135">
        <v>0</v>
      </c>
      <c r="G491" s="135">
        <f t="shared" si="240"/>
        <v>0</v>
      </c>
      <c r="H491" s="135">
        <v>0</v>
      </c>
      <c r="I491" s="135">
        <v>0</v>
      </c>
      <c r="J491" s="135">
        <f t="shared" si="237"/>
        <v>0</v>
      </c>
      <c r="K491" s="135">
        <v>0</v>
      </c>
      <c r="L491" s="334">
        <v>0</v>
      </c>
      <c r="M491" s="135">
        <f t="shared" si="244"/>
        <v>0</v>
      </c>
      <c r="N491" s="135">
        <v>0</v>
      </c>
      <c r="O491" s="135">
        <v>0</v>
      </c>
      <c r="P491" s="135">
        <f t="shared" si="245"/>
        <v>0</v>
      </c>
      <c r="Q491" s="135">
        <f t="shared" si="246"/>
        <v>0</v>
      </c>
      <c r="R491" s="135">
        <f t="shared" si="238"/>
        <v>0</v>
      </c>
      <c r="T491" s="290">
        <v>30202010202</v>
      </c>
      <c r="U491" s="328" t="s">
        <v>1723</v>
      </c>
      <c r="V491" s="329">
        <v>0</v>
      </c>
      <c r="W491" s="329">
        <v>0</v>
      </c>
      <c r="X491" s="329">
        <v>0</v>
      </c>
      <c r="Y491" s="329">
        <v>0</v>
      </c>
      <c r="Z491" s="329">
        <f t="shared" si="241"/>
        <v>0</v>
      </c>
      <c r="AA491" s="329">
        <v>0</v>
      </c>
      <c r="AB491" s="329">
        <v>0</v>
      </c>
      <c r="AC491" s="329">
        <v>0</v>
      </c>
      <c r="AD491" s="329">
        <v>0</v>
      </c>
      <c r="AE491" s="329">
        <v>0</v>
      </c>
      <c r="AF491" s="329">
        <v>0</v>
      </c>
      <c r="AG491" s="329">
        <v>0</v>
      </c>
      <c r="AH491" s="329">
        <v>0</v>
      </c>
      <c r="AI491" s="329">
        <v>0</v>
      </c>
      <c r="AJ491" s="335">
        <f t="shared" si="242"/>
        <v>0</v>
      </c>
    </row>
    <row r="492" spans="1:36" x14ac:dyDescent="0.25">
      <c r="A492" s="267">
        <v>30202010203</v>
      </c>
      <c r="B492" s="171" t="s">
        <v>715</v>
      </c>
      <c r="C492" s="135">
        <v>75000000</v>
      </c>
      <c r="D492" s="135">
        <v>0</v>
      </c>
      <c r="E492" s="135">
        <v>0</v>
      </c>
      <c r="F492" s="135">
        <v>0</v>
      </c>
      <c r="G492" s="135">
        <f t="shared" si="240"/>
        <v>75000000</v>
      </c>
      <c r="H492" s="135">
        <v>0</v>
      </c>
      <c r="I492" s="135">
        <v>544358</v>
      </c>
      <c r="J492" s="135">
        <f t="shared" si="237"/>
        <v>74455642</v>
      </c>
      <c r="K492" s="135">
        <v>0</v>
      </c>
      <c r="L492" s="169">
        <v>544358</v>
      </c>
      <c r="M492" s="135">
        <f t="shared" si="244"/>
        <v>0</v>
      </c>
      <c r="N492" s="135">
        <v>0</v>
      </c>
      <c r="O492" s="135">
        <v>75000000</v>
      </c>
      <c r="P492" s="135">
        <f t="shared" si="245"/>
        <v>74455642</v>
      </c>
      <c r="Q492" s="135">
        <f t="shared" si="246"/>
        <v>0</v>
      </c>
      <c r="R492" s="135">
        <f t="shared" si="238"/>
        <v>544358</v>
      </c>
      <c r="T492" s="290">
        <v>30202010203</v>
      </c>
      <c r="U492" s="328" t="s">
        <v>715</v>
      </c>
      <c r="V492" s="329">
        <v>75000000</v>
      </c>
      <c r="W492" s="329">
        <v>0</v>
      </c>
      <c r="X492" s="329">
        <v>0</v>
      </c>
      <c r="Y492" s="329">
        <v>0</v>
      </c>
      <c r="Z492" s="329">
        <f t="shared" si="241"/>
        <v>75000000</v>
      </c>
      <c r="AA492" s="329">
        <v>0</v>
      </c>
      <c r="AB492" s="329">
        <v>75000000</v>
      </c>
      <c r="AC492" s="329">
        <v>0</v>
      </c>
      <c r="AD492" s="329">
        <v>0</v>
      </c>
      <c r="AE492" s="329">
        <v>544358</v>
      </c>
      <c r="AF492" s="329">
        <v>74455642</v>
      </c>
      <c r="AG492" s="329">
        <v>544358</v>
      </c>
      <c r="AH492" s="329">
        <v>0</v>
      </c>
      <c r="AI492" s="329">
        <v>544358</v>
      </c>
      <c r="AJ492" s="335">
        <f t="shared" si="242"/>
        <v>0</v>
      </c>
    </row>
    <row r="493" spans="1:36" s="4" customFormat="1" x14ac:dyDescent="0.25">
      <c r="A493" s="233">
        <v>30203</v>
      </c>
      <c r="B493" s="234" t="s">
        <v>716</v>
      </c>
      <c r="C493" s="145">
        <f>+C494</f>
        <v>95178281</v>
      </c>
      <c r="D493" s="145">
        <f t="shared" ref="D493:R494" si="257">+D494</f>
        <v>0</v>
      </c>
      <c r="E493" s="145">
        <f t="shared" si="257"/>
        <v>63178281</v>
      </c>
      <c r="F493" s="145">
        <f t="shared" si="257"/>
        <v>0</v>
      </c>
      <c r="G493" s="145">
        <f t="shared" si="240"/>
        <v>32000000</v>
      </c>
      <c r="H493" s="145">
        <f t="shared" si="257"/>
        <v>0</v>
      </c>
      <c r="I493" s="145">
        <f t="shared" si="257"/>
        <v>32000000</v>
      </c>
      <c r="J493" s="145">
        <f t="shared" si="237"/>
        <v>0</v>
      </c>
      <c r="K493" s="145">
        <f t="shared" si="257"/>
        <v>4000000</v>
      </c>
      <c r="L493" s="145">
        <f t="shared" si="257"/>
        <v>20000000</v>
      </c>
      <c r="M493" s="145">
        <f t="shared" si="244"/>
        <v>12000000</v>
      </c>
      <c r="N493" s="145">
        <f t="shared" si="257"/>
        <v>0</v>
      </c>
      <c r="O493" s="145">
        <f t="shared" si="257"/>
        <v>32000000</v>
      </c>
      <c r="P493" s="145">
        <f t="shared" si="245"/>
        <v>0</v>
      </c>
      <c r="Q493" s="145">
        <f t="shared" si="246"/>
        <v>0</v>
      </c>
      <c r="R493" s="145">
        <f t="shared" si="238"/>
        <v>20000000</v>
      </c>
      <c r="T493" s="290">
        <v>30203</v>
      </c>
      <c r="U493" s="328" t="s">
        <v>716</v>
      </c>
      <c r="V493" s="329">
        <v>95178281</v>
      </c>
      <c r="W493" s="329">
        <v>0</v>
      </c>
      <c r="X493" s="329">
        <v>0</v>
      </c>
      <c r="Y493" s="329">
        <v>63178281</v>
      </c>
      <c r="Z493" s="329">
        <f t="shared" si="241"/>
        <v>32000000</v>
      </c>
      <c r="AA493" s="329">
        <v>0</v>
      </c>
      <c r="AB493" s="329">
        <v>32000000</v>
      </c>
      <c r="AC493" s="329">
        <v>0</v>
      </c>
      <c r="AD493" s="329">
        <v>0</v>
      </c>
      <c r="AE493" s="329">
        <v>32000000</v>
      </c>
      <c r="AF493" s="329">
        <v>0</v>
      </c>
      <c r="AG493" s="329">
        <v>16000000</v>
      </c>
      <c r="AH493" s="329">
        <v>4000000</v>
      </c>
      <c r="AI493" s="329">
        <v>20000000</v>
      </c>
      <c r="AJ493" s="335">
        <f t="shared" si="242"/>
        <v>0</v>
      </c>
    </row>
    <row r="494" spans="1:36" x14ac:dyDescent="0.25">
      <c r="A494" s="233">
        <v>3020301</v>
      </c>
      <c r="B494" s="234" t="s">
        <v>717</v>
      </c>
      <c r="C494" s="145">
        <f>+C495</f>
        <v>95178281</v>
      </c>
      <c r="D494" s="145">
        <f t="shared" si="257"/>
        <v>0</v>
      </c>
      <c r="E494" s="145">
        <f t="shared" si="257"/>
        <v>63178281</v>
      </c>
      <c r="F494" s="145">
        <f t="shared" si="257"/>
        <v>0</v>
      </c>
      <c r="G494" s="145">
        <f t="shared" si="240"/>
        <v>32000000</v>
      </c>
      <c r="H494" s="145">
        <f t="shared" si="257"/>
        <v>0</v>
      </c>
      <c r="I494" s="145">
        <f t="shared" si="257"/>
        <v>32000000</v>
      </c>
      <c r="J494" s="145">
        <f t="shared" si="237"/>
        <v>0</v>
      </c>
      <c r="K494" s="145">
        <f t="shared" si="257"/>
        <v>4000000</v>
      </c>
      <c r="L494" s="145">
        <f t="shared" si="257"/>
        <v>20000000</v>
      </c>
      <c r="M494" s="145">
        <f t="shared" si="244"/>
        <v>12000000</v>
      </c>
      <c r="N494" s="145">
        <f t="shared" si="257"/>
        <v>0</v>
      </c>
      <c r="O494" s="145">
        <f t="shared" si="257"/>
        <v>32000000</v>
      </c>
      <c r="P494" s="145">
        <f t="shared" si="245"/>
        <v>0</v>
      </c>
      <c r="Q494" s="145">
        <f t="shared" si="246"/>
        <v>0</v>
      </c>
      <c r="R494" s="145">
        <f t="shared" si="238"/>
        <v>20000000</v>
      </c>
      <c r="T494" s="290">
        <v>3020301</v>
      </c>
      <c r="U494" s="328" t="s">
        <v>717</v>
      </c>
      <c r="V494" s="329">
        <v>95178281</v>
      </c>
      <c r="W494" s="329">
        <v>0</v>
      </c>
      <c r="X494" s="329">
        <v>0</v>
      </c>
      <c r="Y494" s="329">
        <v>63178281</v>
      </c>
      <c r="Z494" s="329">
        <f t="shared" si="241"/>
        <v>32000000</v>
      </c>
      <c r="AA494" s="329">
        <v>0</v>
      </c>
      <c r="AB494" s="329">
        <v>32000000</v>
      </c>
      <c r="AC494" s="329">
        <v>0</v>
      </c>
      <c r="AD494" s="329">
        <v>0</v>
      </c>
      <c r="AE494" s="329">
        <v>32000000</v>
      </c>
      <c r="AF494" s="329">
        <v>0</v>
      </c>
      <c r="AG494" s="329">
        <v>16000000</v>
      </c>
      <c r="AH494" s="329">
        <v>4000000</v>
      </c>
      <c r="AI494" s="329">
        <v>20000000</v>
      </c>
      <c r="AJ494" s="335">
        <f t="shared" si="242"/>
        <v>0</v>
      </c>
    </row>
    <row r="495" spans="1:36" x14ac:dyDescent="0.25">
      <c r="A495" s="268">
        <v>302030101</v>
      </c>
      <c r="B495" s="269" t="s">
        <v>718</v>
      </c>
      <c r="C495" s="270">
        <f>+C496+C497</f>
        <v>95178281</v>
      </c>
      <c r="D495" s="270">
        <f t="shared" ref="D495:R495" si="258">+D496+D497</f>
        <v>0</v>
      </c>
      <c r="E495" s="270">
        <f t="shared" si="258"/>
        <v>63178281</v>
      </c>
      <c r="F495" s="270">
        <f t="shared" si="258"/>
        <v>0</v>
      </c>
      <c r="G495" s="270">
        <f t="shared" si="240"/>
        <v>32000000</v>
      </c>
      <c r="H495" s="270">
        <f t="shared" si="258"/>
        <v>0</v>
      </c>
      <c r="I495" s="270">
        <f t="shared" si="258"/>
        <v>32000000</v>
      </c>
      <c r="J495" s="270">
        <f t="shared" si="237"/>
        <v>0</v>
      </c>
      <c r="K495" s="270">
        <f t="shared" si="258"/>
        <v>4000000</v>
      </c>
      <c r="L495" s="270">
        <f t="shared" si="258"/>
        <v>20000000</v>
      </c>
      <c r="M495" s="270">
        <f t="shared" si="244"/>
        <v>12000000</v>
      </c>
      <c r="N495" s="270">
        <f t="shared" si="258"/>
        <v>0</v>
      </c>
      <c r="O495" s="270">
        <f t="shared" si="258"/>
        <v>32000000</v>
      </c>
      <c r="P495" s="270">
        <f t="shared" si="245"/>
        <v>0</v>
      </c>
      <c r="Q495" s="270">
        <f t="shared" si="246"/>
        <v>0</v>
      </c>
      <c r="R495" s="270">
        <f t="shared" si="238"/>
        <v>20000000</v>
      </c>
      <c r="T495" s="290">
        <v>302030101</v>
      </c>
      <c r="U495" s="328" t="s">
        <v>718</v>
      </c>
      <c r="V495" s="329">
        <v>95178281</v>
      </c>
      <c r="W495" s="329">
        <v>0</v>
      </c>
      <c r="X495" s="329">
        <v>0</v>
      </c>
      <c r="Y495" s="329">
        <v>63178281</v>
      </c>
      <c r="Z495" s="329">
        <f t="shared" si="241"/>
        <v>32000000</v>
      </c>
      <c r="AA495" s="329">
        <v>0</v>
      </c>
      <c r="AB495" s="329">
        <v>32000000</v>
      </c>
      <c r="AC495" s="329">
        <v>0</v>
      </c>
      <c r="AD495" s="329">
        <v>0</v>
      </c>
      <c r="AE495" s="329">
        <v>32000000</v>
      </c>
      <c r="AF495" s="329">
        <v>0</v>
      </c>
      <c r="AG495" s="329">
        <v>16000000</v>
      </c>
      <c r="AH495" s="329">
        <v>4000000</v>
      </c>
      <c r="AI495" s="329">
        <v>20000000</v>
      </c>
      <c r="AJ495" s="335">
        <f t="shared" si="242"/>
        <v>0</v>
      </c>
    </row>
    <row r="496" spans="1:36" s="4" customFormat="1" x14ac:dyDescent="0.25">
      <c r="A496" s="271">
        <v>30203010101</v>
      </c>
      <c r="B496" s="171" t="s">
        <v>719</v>
      </c>
      <c r="C496" s="135">
        <v>15000000</v>
      </c>
      <c r="D496" s="135">
        <v>0</v>
      </c>
      <c r="E496" s="135">
        <v>15000000</v>
      </c>
      <c r="F496" s="135">
        <v>0</v>
      </c>
      <c r="G496" s="135">
        <f t="shared" si="240"/>
        <v>0</v>
      </c>
      <c r="H496" s="135">
        <v>0</v>
      </c>
      <c r="I496" s="135">
        <v>0</v>
      </c>
      <c r="J496" s="135">
        <f t="shared" si="237"/>
        <v>0</v>
      </c>
      <c r="K496" s="135">
        <v>0</v>
      </c>
      <c r="L496" s="135">
        <v>0</v>
      </c>
      <c r="M496" s="135">
        <f t="shared" si="244"/>
        <v>0</v>
      </c>
      <c r="N496" s="135">
        <v>0</v>
      </c>
      <c r="O496" s="135">
        <v>0</v>
      </c>
      <c r="P496" s="135">
        <f t="shared" si="245"/>
        <v>0</v>
      </c>
      <c r="Q496" s="135">
        <f t="shared" si="246"/>
        <v>0</v>
      </c>
      <c r="R496" s="135">
        <f t="shared" si="238"/>
        <v>0</v>
      </c>
      <c r="T496" s="290">
        <v>30203010101</v>
      </c>
      <c r="U496" s="328" t="s">
        <v>719</v>
      </c>
      <c r="V496" s="329">
        <v>15000000</v>
      </c>
      <c r="W496" s="329">
        <v>0</v>
      </c>
      <c r="X496" s="329">
        <v>0</v>
      </c>
      <c r="Y496" s="329">
        <v>15000000</v>
      </c>
      <c r="Z496" s="329">
        <f t="shared" si="241"/>
        <v>0</v>
      </c>
      <c r="AA496" s="329">
        <v>0</v>
      </c>
      <c r="AB496" s="329">
        <v>0</v>
      </c>
      <c r="AC496" s="329">
        <v>0</v>
      </c>
      <c r="AD496" s="329">
        <v>0</v>
      </c>
      <c r="AE496" s="329">
        <v>0</v>
      </c>
      <c r="AF496" s="329">
        <v>0</v>
      </c>
      <c r="AG496" s="329">
        <v>0</v>
      </c>
      <c r="AH496" s="329">
        <v>0</v>
      </c>
      <c r="AI496" s="329">
        <v>0</v>
      </c>
      <c r="AJ496" s="335">
        <f t="shared" si="242"/>
        <v>0</v>
      </c>
    </row>
    <row r="497" spans="1:36" x14ac:dyDescent="0.25">
      <c r="A497" s="267">
        <v>30203010103</v>
      </c>
      <c r="B497" s="171" t="s">
        <v>720</v>
      </c>
      <c r="C497" s="135">
        <v>80178281</v>
      </c>
      <c r="D497" s="135">
        <v>0</v>
      </c>
      <c r="E497" s="135">
        <v>48178281</v>
      </c>
      <c r="F497" s="135">
        <v>0</v>
      </c>
      <c r="G497" s="135">
        <f t="shared" si="240"/>
        <v>32000000</v>
      </c>
      <c r="H497" s="135">
        <v>0</v>
      </c>
      <c r="I497" s="135">
        <v>32000000</v>
      </c>
      <c r="J497" s="135">
        <f t="shared" si="237"/>
        <v>0</v>
      </c>
      <c r="K497" s="135">
        <v>4000000</v>
      </c>
      <c r="L497" s="135">
        <v>20000000</v>
      </c>
      <c r="M497" s="135">
        <f t="shared" si="244"/>
        <v>12000000</v>
      </c>
      <c r="N497" s="135">
        <v>0</v>
      </c>
      <c r="O497" s="135">
        <v>32000000</v>
      </c>
      <c r="P497" s="135">
        <f t="shared" si="245"/>
        <v>0</v>
      </c>
      <c r="Q497" s="135">
        <f t="shared" si="246"/>
        <v>0</v>
      </c>
      <c r="R497" s="135">
        <f t="shared" si="238"/>
        <v>20000000</v>
      </c>
      <c r="T497" s="290">
        <v>30203010103</v>
      </c>
      <c r="U497" s="328" t="s">
        <v>720</v>
      </c>
      <c r="V497" s="329">
        <v>80178281</v>
      </c>
      <c r="W497" s="329">
        <v>0</v>
      </c>
      <c r="X497" s="329">
        <v>0</v>
      </c>
      <c r="Y497" s="329">
        <v>48178281</v>
      </c>
      <c r="Z497" s="329">
        <f t="shared" si="241"/>
        <v>32000000</v>
      </c>
      <c r="AA497" s="329">
        <v>0</v>
      </c>
      <c r="AB497" s="329">
        <v>32000000</v>
      </c>
      <c r="AC497" s="329">
        <v>0</v>
      </c>
      <c r="AD497" s="329">
        <v>0</v>
      </c>
      <c r="AE497" s="329">
        <v>32000000</v>
      </c>
      <c r="AF497" s="329">
        <v>0</v>
      </c>
      <c r="AG497" s="329">
        <v>16000000</v>
      </c>
      <c r="AH497" s="329">
        <v>4000000</v>
      </c>
      <c r="AI497" s="329">
        <v>20000000</v>
      </c>
      <c r="AJ497" s="335">
        <f t="shared" si="242"/>
        <v>0</v>
      </c>
    </row>
    <row r="498" spans="1:36" s="4" customFormat="1" x14ac:dyDescent="0.25">
      <c r="A498" s="233">
        <v>303</v>
      </c>
      <c r="B498" s="234" t="s">
        <v>721</v>
      </c>
      <c r="C498" s="145">
        <f>+C499</f>
        <v>967500000</v>
      </c>
      <c r="D498" s="145">
        <f t="shared" ref="D498:R498" si="259">+D499</f>
        <v>0</v>
      </c>
      <c r="E498" s="145">
        <f t="shared" si="259"/>
        <v>715928089</v>
      </c>
      <c r="F498" s="145">
        <f t="shared" si="259"/>
        <v>0</v>
      </c>
      <c r="G498" s="145">
        <f t="shared" si="240"/>
        <v>251571911</v>
      </c>
      <c r="H498" s="145">
        <f t="shared" si="259"/>
        <v>0</v>
      </c>
      <c r="I498" s="145">
        <f t="shared" si="259"/>
        <v>251571911</v>
      </c>
      <c r="J498" s="145">
        <f t="shared" si="237"/>
        <v>0</v>
      </c>
      <c r="K498" s="145">
        <f t="shared" si="259"/>
        <v>5082256</v>
      </c>
      <c r="L498" s="145">
        <f t="shared" si="259"/>
        <v>129821001</v>
      </c>
      <c r="M498" s="145">
        <f t="shared" si="244"/>
        <v>121750910</v>
      </c>
      <c r="N498" s="145">
        <f t="shared" si="259"/>
        <v>0</v>
      </c>
      <c r="O498" s="145">
        <f t="shared" si="259"/>
        <v>251571911</v>
      </c>
      <c r="P498" s="145">
        <f t="shared" si="245"/>
        <v>0</v>
      </c>
      <c r="Q498" s="145">
        <f t="shared" si="246"/>
        <v>0</v>
      </c>
      <c r="R498" s="145">
        <f t="shared" si="238"/>
        <v>129821001</v>
      </c>
      <c r="T498" s="290">
        <v>303</v>
      </c>
      <c r="U498" s="328" t="s">
        <v>721</v>
      </c>
      <c r="V498" s="329">
        <v>967500000</v>
      </c>
      <c r="W498" s="329">
        <v>0</v>
      </c>
      <c r="X498" s="329">
        <v>0</v>
      </c>
      <c r="Y498" s="329">
        <v>715928089</v>
      </c>
      <c r="Z498" s="329">
        <f t="shared" si="241"/>
        <v>251571911</v>
      </c>
      <c r="AA498" s="329">
        <v>0</v>
      </c>
      <c r="AB498" s="329">
        <v>251571911</v>
      </c>
      <c r="AC498" s="329">
        <v>0</v>
      </c>
      <c r="AD498" s="329">
        <v>0</v>
      </c>
      <c r="AE498" s="329">
        <v>251571911</v>
      </c>
      <c r="AF498" s="329">
        <v>0</v>
      </c>
      <c r="AG498" s="329">
        <v>124738745</v>
      </c>
      <c r="AH498" s="329">
        <v>5082256</v>
      </c>
      <c r="AI498" s="329">
        <v>129821001</v>
      </c>
      <c r="AJ498" s="335">
        <f t="shared" si="242"/>
        <v>0</v>
      </c>
    </row>
    <row r="499" spans="1:36" x14ac:dyDescent="0.25">
      <c r="A499" s="233">
        <v>30301</v>
      </c>
      <c r="B499" s="234" t="s">
        <v>722</v>
      </c>
      <c r="C499" s="145">
        <f>+C500+C506</f>
        <v>967500000</v>
      </c>
      <c r="D499" s="145">
        <f t="shared" ref="D499:R499" si="260">+D500+D506</f>
        <v>0</v>
      </c>
      <c r="E499" s="145">
        <f t="shared" si="260"/>
        <v>715928089</v>
      </c>
      <c r="F499" s="145">
        <f t="shared" si="260"/>
        <v>0</v>
      </c>
      <c r="G499" s="145">
        <f t="shared" si="240"/>
        <v>251571911</v>
      </c>
      <c r="H499" s="145">
        <f t="shared" si="260"/>
        <v>0</v>
      </c>
      <c r="I499" s="145">
        <f t="shared" si="260"/>
        <v>251571911</v>
      </c>
      <c r="J499" s="145">
        <f t="shared" si="237"/>
        <v>0</v>
      </c>
      <c r="K499" s="145">
        <f t="shared" si="260"/>
        <v>5082256</v>
      </c>
      <c r="L499" s="145">
        <f t="shared" si="260"/>
        <v>129821001</v>
      </c>
      <c r="M499" s="145">
        <f t="shared" si="244"/>
        <v>121750910</v>
      </c>
      <c r="N499" s="145">
        <f t="shared" si="260"/>
        <v>0</v>
      </c>
      <c r="O499" s="145">
        <f t="shared" si="260"/>
        <v>251571911</v>
      </c>
      <c r="P499" s="145">
        <f t="shared" si="245"/>
        <v>0</v>
      </c>
      <c r="Q499" s="145">
        <f t="shared" si="246"/>
        <v>0</v>
      </c>
      <c r="R499" s="145">
        <f t="shared" si="238"/>
        <v>129821001</v>
      </c>
      <c r="T499" s="290">
        <v>30301</v>
      </c>
      <c r="U499" s="328" t="s">
        <v>722</v>
      </c>
      <c r="V499" s="329">
        <v>967500000</v>
      </c>
      <c r="W499" s="329">
        <v>0</v>
      </c>
      <c r="X499" s="329">
        <v>0</v>
      </c>
      <c r="Y499" s="329">
        <v>715928089</v>
      </c>
      <c r="Z499" s="329">
        <f t="shared" si="241"/>
        <v>251571911</v>
      </c>
      <c r="AA499" s="329">
        <v>0</v>
      </c>
      <c r="AB499" s="329">
        <v>251571911</v>
      </c>
      <c r="AC499" s="329">
        <v>0</v>
      </c>
      <c r="AD499" s="329">
        <v>0</v>
      </c>
      <c r="AE499" s="329">
        <v>251571911</v>
      </c>
      <c r="AF499" s="329">
        <v>0</v>
      </c>
      <c r="AG499" s="329">
        <v>124738745</v>
      </c>
      <c r="AH499" s="329">
        <v>5082256</v>
      </c>
      <c r="AI499" s="329">
        <v>129821001</v>
      </c>
      <c r="AJ499" s="335">
        <f t="shared" si="242"/>
        <v>0</v>
      </c>
    </row>
    <row r="500" spans="1:36" x14ac:dyDescent="0.25">
      <c r="A500" s="233">
        <v>3030101</v>
      </c>
      <c r="B500" s="234" t="s">
        <v>723</v>
      </c>
      <c r="C500" s="145">
        <f>+C501</f>
        <v>5500000</v>
      </c>
      <c r="D500" s="145">
        <f t="shared" ref="D500:R500" si="261">+D501</f>
        <v>0</v>
      </c>
      <c r="E500" s="145">
        <f t="shared" si="261"/>
        <v>5500000</v>
      </c>
      <c r="F500" s="145">
        <f t="shared" si="261"/>
        <v>0</v>
      </c>
      <c r="G500" s="145">
        <f t="shared" si="240"/>
        <v>0</v>
      </c>
      <c r="H500" s="145">
        <f t="shared" si="261"/>
        <v>0</v>
      </c>
      <c r="I500" s="145">
        <f t="shared" si="261"/>
        <v>0</v>
      </c>
      <c r="J500" s="145">
        <f t="shared" si="237"/>
        <v>0</v>
      </c>
      <c r="K500" s="145">
        <f t="shared" si="261"/>
        <v>0</v>
      </c>
      <c r="L500" s="145">
        <f t="shared" si="261"/>
        <v>0</v>
      </c>
      <c r="M500" s="145">
        <f t="shared" si="244"/>
        <v>0</v>
      </c>
      <c r="N500" s="145">
        <f t="shared" si="261"/>
        <v>0</v>
      </c>
      <c r="O500" s="145">
        <f t="shared" si="261"/>
        <v>0</v>
      </c>
      <c r="P500" s="145">
        <f t="shared" si="245"/>
        <v>0</v>
      </c>
      <c r="Q500" s="145">
        <f t="shared" si="246"/>
        <v>0</v>
      </c>
      <c r="R500" s="145">
        <f t="shared" si="238"/>
        <v>0</v>
      </c>
      <c r="T500" s="290">
        <v>3030101</v>
      </c>
      <c r="U500" s="328" t="s">
        <v>723</v>
      </c>
      <c r="V500" s="329">
        <v>5500000</v>
      </c>
      <c r="W500" s="329">
        <v>0</v>
      </c>
      <c r="X500" s="329">
        <v>0</v>
      </c>
      <c r="Y500" s="329">
        <v>5500000</v>
      </c>
      <c r="Z500" s="329">
        <f t="shared" si="241"/>
        <v>0</v>
      </c>
      <c r="AA500" s="329">
        <v>0</v>
      </c>
      <c r="AB500" s="329">
        <v>0</v>
      </c>
      <c r="AC500" s="329">
        <v>0</v>
      </c>
      <c r="AD500" s="329">
        <v>0</v>
      </c>
      <c r="AE500" s="329">
        <v>0</v>
      </c>
      <c r="AF500" s="329">
        <v>0</v>
      </c>
      <c r="AG500" s="329">
        <v>0</v>
      </c>
      <c r="AH500" s="329">
        <v>0</v>
      </c>
      <c r="AI500" s="329">
        <v>0</v>
      </c>
      <c r="AJ500" s="335">
        <f t="shared" si="242"/>
        <v>0</v>
      </c>
    </row>
    <row r="501" spans="1:36" x14ac:dyDescent="0.25">
      <c r="A501" s="268">
        <v>303010101</v>
      </c>
      <c r="B501" s="269" t="s">
        <v>724</v>
      </c>
      <c r="C501" s="270">
        <f>+C502+C503+C504+C505</f>
        <v>5500000</v>
      </c>
      <c r="D501" s="270">
        <f t="shared" ref="D501:R501" si="262">+D502+D503+D504+D505</f>
        <v>0</v>
      </c>
      <c r="E501" s="270">
        <f t="shared" si="262"/>
        <v>5500000</v>
      </c>
      <c r="F501" s="270">
        <f t="shared" si="262"/>
        <v>0</v>
      </c>
      <c r="G501" s="270">
        <f t="shared" si="240"/>
        <v>0</v>
      </c>
      <c r="H501" s="270">
        <f t="shared" si="262"/>
        <v>0</v>
      </c>
      <c r="I501" s="270">
        <f t="shared" si="262"/>
        <v>0</v>
      </c>
      <c r="J501" s="270">
        <f t="shared" si="237"/>
        <v>0</v>
      </c>
      <c r="K501" s="270">
        <f t="shared" si="262"/>
        <v>0</v>
      </c>
      <c r="L501" s="270">
        <f t="shared" si="262"/>
        <v>0</v>
      </c>
      <c r="M501" s="270">
        <f t="shared" si="244"/>
        <v>0</v>
      </c>
      <c r="N501" s="270">
        <f t="shared" si="262"/>
        <v>0</v>
      </c>
      <c r="O501" s="270">
        <f t="shared" si="262"/>
        <v>0</v>
      </c>
      <c r="P501" s="270">
        <f t="shared" si="245"/>
        <v>0</v>
      </c>
      <c r="Q501" s="270">
        <f t="shared" si="246"/>
        <v>0</v>
      </c>
      <c r="R501" s="270">
        <f t="shared" si="238"/>
        <v>0</v>
      </c>
      <c r="T501" s="290">
        <v>303010101</v>
      </c>
      <c r="U501" s="328" t="s">
        <v>724</v>
      </c>
      <c r="V501" s="329">
        <v>5500000</v>
      </c>
      <c r="W501" s="329">
        <v>0</v>
      </c>
      <c r="X501" s="329">
        <v>0</v>
      </c>
      <c r="Y501" s="329">
        <v>5500000</v>
      </c>
      <c r="Z501" s="329">
        <f t="shared" si="241"/>
        <v>0</v>
      </c>
      <c r="AA501" s="329">
        <v>0</v>
      </c>
      <c r="AB501" s="329">
        <v>0</v>
      </c>
      <c r="AC501" s="329">
        <v>0</v>
      </c>
      <c r="AD501" s="329">
        <v>0</v>
      </c>
      <c r="AE501" s="329">
        <v>0</v>
      </c>
      <c r="AF501" s="329">
        <v>0</v>
      </c>
      <c r="AG501" s="329">
        <v>0</v>
      </c>
      <c r="AH501" s="329">
        <v>0</v>
      </c>
      <c r="AI501" s="329">
        <v>0</v>
      </c>
      <c r="AJ501" s="335">
        <f t="shared" si="242"/>
        <v>0</v>
      </c>
    </row>
    <row r="502" spans="1:36" s="4" customFormat="1" x14ac:dyDescent="0.25">
      <c r="A502" s="271">
        <v>30301010101</v>
      </c>
      <c r="B502" s="171" t="s">
        <v>725</v>
      </c>
      <c r="C502" s="135">
        <v>5500000</v>
      </c>
      <c r="D502" s="135">
        <v>0</v>
      </c>
      <c r="E502" s="135">
        <v>5500000</v>
      </c>
      <c r="F502" s="135">
        <v>0</v>
      </c>
      <c r="G502" s="135">
        <f t="shared" si="240"/>
        <v>0</v>
      </c>
      <c r="H502" s="135">
        <v>0</v>
      </c>
      <c r="I502" s="135">
        <v>0</v>
      </c>
      <c r="J502" s="135">
        <f t="shared" si="237"/>
        <v>0</v>
      </c>
      <c r="K502" s="135">
        <v>0</v>
      </c>
      <c r="L502" s="135">
        <v>0</v>
      </c>
      <c r="M502" s="135">
        <f t="shared" si="244"/>
        <v>0</v>
      </c>
      <c r="N502" s="135">
        <v>0</v>
      </c>
      <c r="O502" s="135">
        <v>0</v>
      </c>
      <c r="P502" s="135">
        <f t="shared" si="245"/>
        <v>0</v>
      </c>
      <c r="Q502" s="135">
        <f t="shared" si="246"/>
        <v>0</v>
      </c>
      <c r="R502" s="135">
        <f t="shared" si="238"/>
        <v>0</v>
      </c>
      <c r="T502" s="290">
        <v>30301010101</v>
      </c>
      <c r="U502" s="328" t="s">
        <v>725</v>
      </c>
      <c r="V502" s="329">
        <v>5500000</v>
      </c>
      <c r="W502" s="329">
        <v>0</v>
      </c>
      <c r="X502" s="329">
        <v>0</v>
      </c>
      <c r="Y502" s="329">
        <v>5500000</v>
      </c>
      <c r="Z502" s="329">
        <f t="shared" si="241"/>
        <v>0</v>
      </c>
      <c r="AA502" s="329">
        <v>0</v>
      </c>
      <c r="AB502" s="329">
        <v>0</v>
      </c>
      <c r="AC502" s="329">
        <v>0</v>
      </c>
      <c r="AD502" s="329">
        <v>0</v>
      </c>
      <c r="AE502" s="329">
        <v>0</v>
      </c>
      <c r="AF502" s="329">
        <v>0</v>
      </c>
      <c r="AG502" s="329">
        <v>0</v>
      </c>
      <c r="AH502" s="329">
        <v>0</v>
      </c>
      <c r="AI502" s="329">
        <v>0</v>
      </c>
      <c r="AJ502" s="335">
        <f t="shared" si="242"/>
        <v>0</v>
      </c>
    </row>
    <row r="503" spans="1:36" x14ac:dyDescent="0.25">
      <c r="A503" s="266">
        <v>30301010102</v>
      </c>
      <c r="B503" s="171" t="s">
        <v>1671</v>
      </c>
      <c r="C503" s="135"/>
      <c r="D503" s="135">
        <v>0</v>
      </c>
      <c r="E503" s="135">
        <v>0</v>
      </c>
      <c r="F503" s="135">
        <v>0</v>
      </c>
      <c r="G503" s="135">
        <f t="shared" si="240"/>
        <v>0</v>
      </c>
      <c r="H503" s="135">
        <v>0</v>
      </c>
      <c r="I503" s="135">
        <v>0</v>
      </c>
      <c r="J503" s="135">
        <f t="shared" si="237"/>
        <v>0</v>
      </c>
      <c r="K503" s="135">
        <v>0</v>
      </c>
      <c r="L503" s="135">
        <v>0</v>
      </c>
      <c r="M503" s="135">
        <f t="shared" si="244"/>
        <v>0</v>
      </c>
      <c r="N503" s="135">
        <v>0</v>
      </c>
      <c r="O503" s="135">
        <v>0</v>
      </c>
      <c r="P503" s="135">
        <f t="shared" si="245"/>
        <v>0</v>
      </c>
      <c r="Q503" s="135">
        <f t="shared" si="246"/>
        <v>0</v>
      </c>
      <c r="R503" s="135">
        <f t="shared" si="238"/>
        <v>0</v>
      </c>
      <c r="T503" s="290">
        <v>30301010102</v>
      </c>
      <c r="U503" s="328" t="s">
        <v>1671</v>
      </c>
      <c r="V503" s="329">
        <v>0</v>
      </c>
      <c r="W503" s="329">
        <v>0</v>
      </c>
      <c r="X503" s="329">
        <v>0</v>
      </c>
      <c r="Y503" s="329">
        <v>0</v>
      </c>
      <c r="Z503" s="329">
        <f t="shared" si="241"/>
        <v>0</v>
      </c>
      <c r="AA503" s="329">
        <v>0</v>
      </c>
      <c r="AB503" s="329">
        <v>0</v>
      </c>
      <c r="AC503" s="329">
        <v>0</v>
      </c>
      <c r="AD503" s="329">
        <v>0</v>
      </c>
      <c r="AE503" s="329">
        <v>0</v>
      </c>
      <c r="AF503" s="329">
        <v>0</v>
      </c>
      <c r="AG503" s="329">
        <v>0</v>
      </c>
      <c r="AH503" s="329">
        <v>0</v>
      </c>
      <c r="AI503" s="329">
        <v>0</v>
      </c>
      <c r="AJ503" s="335">
        <f t="shared" si="242"/>
        <v>0</v>
      </c>
    </row>
    <row r="504" spans="1:36" x14ac:dyDescent="0.25">
      <c r="A504" s="267">
        <v>30301010103</v>
      </c>
      <c r="B504" s="171" t="s">
        <v>1672</v>
      </c>
      <c r="C504" s="135"/>
      <c r="D504" s="135">
        <v>0</v>
      </c>
      <c r="E504" s="135">
        <v>0</v>
      </c>
      <c r="F504" s="135">
        <v>0</v>
      </c>
      <c r="G504" s="135">
        <f t="shared" si="240"/>
        <v>0</v>
      </c>
      <c r="H504" s="135">
        <v>0</v>
      </c>
      <c r="I504" s="135">
        <v>0</v>
      </c>
      <c r="J504" s="135">
        <f t="shared" si="237"/>
        <v>0</v>
      </c>
      <c r="K504" s="135">
        <v>0</v>
      </c>
      <c r="L504" s="135">
        <v>0</v>
      </c>
      <c r="M504" s="135">
        <f t="shared" si="244"/>
        <v>0</v>
      </c>
      <c r="N504" s="135">
        <v>0</v>
      </c>
      <c r="O504" s="135">
        <v>0</v>
      </c>
      <c r="P504" s="135">
        <f t="shared" si="245"/>
        <v>0</v>
      </c>
      <c r="Q504" s="135">
        <f t="shared" si="246"/>
        <v>0</v>
      </c>
      <c r="R504" s="135">
        <f t="shared" si="238"/>
        <v>0</v>
      </c>
      <c r="T504" s="290">
        <v>30301010103</v>
      </c>
      <c r="U504" s="328" t="s">
        <v>1672</v>
      </c>
      <c r="V504" s="329">
        <v>0</v>
      </c>
      <c r="W504" s="329">
        <v>0</v>
      </c>
      <c r="X504" s="329">
        <v>0</v>
      </c>
      <c r="Y504" s="329">
        <v>0</v>
      </c>
      <c r="Z504" s="329">
        <f t="shared" si="241"/>
        <v>0</v>
      </c>
      <c r="AA504" s="329">
        <v>0</v>
      </c>
      <c r="AB504" s="329">
        <v>0</v>
      </c>
      <c r="AC504" s="329">
        <v>0</v>
      </c>
      <c r="AD504" s="329">
        <v>0</v>
      </c>
      <c r="AE504" s="329">
        <v>0</v>
      </c>
      <c r="AF504" s="329">
        <v>0</v>
      </c>
      <c r="AG504" s="329">
        <v>0</v>
      </c>
      <c r="AH504" s="329">
        <v>0</v>
      </c>
      <c r="AI504" s="329">
        <v>0</v>
      </c>
      <c r="AJ504" s="335">
        <f t="shared" si="242"/>
        <v>0</v>
      </c>
    </row>
    <row r="505" spans="1:36" s="4" customFormat="1" x14ac:dyDescent="0.25">
      <c r="A505" s="271">
        <v>30301010104</v>
      </c>
      <c r="B505" s="171" t="s">
        <v>1673</v>
      </c>
      <c r="C505" s="135"/>
      <c r="D505" s="135">
        <v>0</v>
      </c>
      <c r="E505" s="135">
        <v>0</v>
      </c>
      <c r="F505" s="135">
        <v>0</v>
      </c>
      <c r="G505" s="135">
        <f t="shared" si="240"/>
        <v>0</v>
      </c>
      <c r="H505" s="135">
        <v>0</v>
      </c>
      <c r="I505" s="135">
        <v>0</v>
      </c>
      <c r="J505" s="135">
        <f t="shared" si="237"/>
        <v>0</v>
      </c>
      <c r="K505" s="135">
        <v>0</v>
      </c>
      <c r="L505" s="135">
        <v>0</v>
      </c>
      <c r="M505" s="135">
        <f t="shared" si="244"/>
        <v>0</v>
      </c>
      <c r="N505" s="135">
        <v>0</v>
      </c>
      <c r="O505" s="135">
        <v>0</v>
      </c>
      <c r="P505" s="135">
        <f t="shared" si="245"/>
        <v>0</v>
      </c>
      <c r="Q505" s="135">
        <f t="shared" si="246"/>
        <v>0</v>
      </c>
      <c r="R505" s="135">
        <f t="shared" si="238"/>
        <v>0</v>
      </c>
      <c r="T505" s="290">
        <v>30301010104</v>
      </c>
      <c r="U505" s="328" t="s">
        <v>1673</v>
      </c>
      <c r="V505" s="329">
        <v>0</v>
      </c>
      <c r="W505" s="329">
        <v>0</v>
      </c>
      <c r="X505" s="329">
        <v>0</v>
      </c>
      <c r="Y505" s="329">
        <v>0</v>
      </c>
      <c r="Z505" s="329">
        <f t="shared" si="241"/>
        <v>0</v>
      </c>
      <c r="AA505" s="329">
        <v>0</v>
      </c>
      <c r="AB505" s="329">
        <v>0</v>
      </c>
      <c r="AC505" s="329">
        <v>0</v>
      </c>
      <c r="AD505" s="329">
        <v>0</v>
      </c>
      <c r="AE505" s="329">
        <v>0</v>
      </c>
      <c r="AF505" s="329">
        <v>0</v>
      </c>
      <c r="AG505" s="329">
        <v>0</v>
      </c>
      <c r="AH505" s="329">
        <v>0</v>
      </c>
      <c r="AI505" s="329">
        <v>0</v>
      </c>
      <c r="AJ505" s="335">
        <f t="shared" si="242"/>
        <v>0</v>
      </c>
    </row>
    <row r="506" spans="1:36" x14ac:dyDescent="0.25">
      <c r="A506" s="233">
        <v>3030102</v>
      </c>
      <c r="B506" s="234" t="s">
        <v>726</v>
      </c>
      <c r="C506" s="145">
        <f>+C507</f>
        <v>962000000</v>
      </c>
      <c r="D506" s="145">
        <f t="shared" ref="D506:R506" si="263">+D507</f>
        <v>0</v>
      </c>
      <c r="E506" s="145">
        <f t="shared" si="263"/>
        <v>710428089</v>
      </c>
      <c r="F506" s="145">
        <f t="shared" si="263"/>
        <v>0</v>
      </c>
      <c r="G506" s="145">
        <f t="shared" si="240"/>
        <v>251571911</v>
      </c>
      <c r="H506" s="145">
        <f t="shared" si="263"/>
        <v>0</v>
      </c>
      <c r="I506" s="145">
        <f t="shared" si="263"/>
        <v>251571911</v>
      </c>
      <c r="J506" s="145">
        <f t="shared" si="237"/>
        <v>0</v>
      </c>
      <c r="K506" s="145">
        <f t="shared" si="263"/>
        <v>5082256</v>
      </c>
      <c r="L506" s="145">
        <f t="shared" si="263"/>
        <v>129821001</v>
      </c>
      <c r="M506" s="145">
        <f t="shared" si="244"/>
        <v>121750910</v>
      </c>
      <c r="N506" s="145">
        <f t="shared" si="263"/>
        <v>0</v>
      </c>
      <c r="O506" s="145">
        <f t="shared" si="263"/>
        <v>251571911</v>
      </c>
      <c r="P506" s="145">
        <f t="shared" si="245"/>
        <v>0</v>
      </c>
      <c r="Q506" s="145">
        <f t="shared" si="246"/>
        <v>0</v>
      </c>
      <c r="R506" s="145">
        <f t="shared" si="238"/>
        <v>129821001</v>
      </c>
      <c r="T506" s="290">
        <v>3030102</v>
      </c>
      <c r="U506" s="328" t="s">
        <v>726</v>
      </c>
      <c r="V506" s="329">
        <v>962000000</v>
      </c>
      <c r="W506" s="329">
        <v>0</v>
      </c>
      <c r="X506" s="329">
        <v>0</v>
      </c>
      <c r="Y506" s="329">
        <v>710428089</v>
      </c>
      <c r="Z506" s="329">
        <f t="shared" si="241"/>
        <v>251571911</v>
      </c>
      <c r="AA506" s="329">
        <v>0</v>
      </c>
      <c r="AB506" s="329">
        <v>251571911</v>
      </c>
      <c r="AC506" s="329">
        <v>0</v>
      </c>
      <c r="AD506" s="329">
        <v>0</v>
      </c>
      <c r="AE506" s="329">
        <v>251571911</v>
      </c>
      <c r="AF506" s="329">
        <v>0</v>
      </c>
      <c r="AG506" s="329">
        <v>124738745</v>
      </c>
      <c r="AH506" s="329">
        <v>5082256</v>
      </c>
      <c r="AI506" s="329">
        <v>129821001</v>
      </c>
      <c r="AJ506" s="335">
        <f t="shared" si="242"/>
        <v>0</v>
      </c>
    </row>
    <row r="507" spans="1:36" s="4" customFormat="1" x14ac:dyDescent="0.25">
      <c r="A507" s="268">
        <v>303010201</v>
      </c>
      <c r="B507" s="269" t="s">
        <v>727</v>
      </c>
      <c r="C507" s="270">
        <f>+C508+C509+C510</f>
        <v>962000000</v>
      </c>
      <c r="D507" s="270">
        <f t="shared" ref="D507:R507" si="264">+D508+D509+D510</f>
        <v>0</v>
      </c>
      <c r="E507" s="270">
        <f t="shared" si="264"/>
        <v>710428089</v>
      </c>
      <c r="F507" s="270">
        <f t="shared" si="264"/>
        <v>0</v>
      </c>
      <c r="G507" s="270">
        <f t="shared" si="240"/>
        <v>251571911</v>
      </c>
      <c r="H507" s="270">
        <f t="shared" si="264"/>
        <v>0</v>
      </c>
      <c r="I507" s="270">
        <f t="shared" si="264"/>
        <v>251571911</v>
      </c>
      <c r="J507" s="270">
        <f t="shared" si="237"/>
        <v>0</v>
      </c>
      <c r="K507" s="270">
        <f t="shared" si="264"/>
        <v>5082256</v>
      </c>
      <c r="L507" s="270">
        <f t="shared" si="264"/>
        <v>129821001</v>
      </c>
      <c r="M507" s="270">
        <f t="shared" si="244"/>
        <v>121750910</v>
      </c>
      <c r="N507" s="270">
        <f t="shared" si="264"/>
        <v>0</v>
      </c>
      <c r="O507" s="270">
        <f t="shared" si="264"/>
        <v>251571911</v>
      </c>
      <c r="P507" s="270">
        <f t="shared" si="245"/>
        <v>0</v>
      </c>
      <c r="Q507" s="270">
        <f t="shared" si="246"/>
        <v>0</v>
      </c>
      <c r="R507" s="270">
        <f t="shared" si="238"/>
        <v>129821001</v>
      </c>
      <c r="T507" s="290">
        <v>303010201</v>
      </c>
      <c r="U507" s="328" t="s">
        <v>727</v>
      </c>
      <c r="V507" s="329">
        <v>962000000</v>
      </c>
      <c r="W507" s="329">
        <v>0</v>
      </c>
      <c r="X507" s="329">
        <v>0</v>
      </c>
      <c r="Y507" s="329">
        <v>710428089</v>
      </c>
      <c r="Z507" s="329">
        <f t="shared" si="241"/>
        <v>251571911</v>
      </c>
      <c r="AA507" s="329">
        <v>0</v>
      </c>
      <c r="AB507" s="329">
        <v>251571911</v>
      </c>
      <c r="AC507" s="329">
        <v>0</v>
      </c>
      <c r="AD507" s="329">
        <v>0</v>
      </c>
      <c r="AE507" s="329">
        <v>251571911</v>
      </c>
      <c r="AF507" s="329">
        <v>0</v>
      </c>
      <c r="AG507" s="329">
        <v>124738745</v>
      </c>
      <c r="AH507" s="329">
        <v>5082256</v>
      </c>
      <c r="AI507" s="329">
        <v>129821001</v>
      </c>
      <c r="AJ507" s="335">
        <f t="shared" si="242"/>
        <v>0</v>
      </c>
    </row>
    <row r="508" spans="1:36" s="4" customFormat="1" x14ac:dyDescent="0.25">
      <c r="A508" s="271">
        <v>30301020101</v>
      </c>
      <c r="B508" s="171" t="s">
        <v>728</v>
      </c>
      <c r="C508" s="135">
        <v>10000000</v>
      </c>
      <c r="D508" s="135">
        <v>0</v>
      </c>
      <c r="E508" s="135">
        <v>10000000</v>
      </c>
      <c r="F508" s="135">
        <v>0</v>
      </c>
      <c r="G508" s="135">
        <f t="shared" si="240"/>
        <v>0</v>
      </c>
      <c r="H508" s="135">
        <v>0</v>
      </c>
      <c r="I508" s="135">
        <v>0</v>
      </c>
      <c r="J508" s="135">
        <f t="shared" si="237"/>
        <v>0</v>
      </c>
      <c r="K508" s="135">
        <v>0</v>
      </c>
      <c r="L508" s="135">
        <v>0</v>
      </c>
      <c r="M508" s="135">
        <f t="shared" si="244"/>
        <v>0</v>
      </c>
      <c r="N508" s="135">
        <v>0</v>
      </c>
      <c r="O508" s="135">
        <v>0</v>
      </c>
      <c r="P508" s="135">
        <f t="shared" si="245"/>
        <v>0</v>
      </c>
      <c r="Q508" s="135">
        <f t="shared" si="246"/>
        <v>0</v>
      </c>
      <c r="R508" s="135">
        <f t="shared" si="238"/>
        <v>0</v>
      </c>
      <c r="T508" s="290">
        <v>30301020101</v>
      </c>
      <c r="U508" s="328" t="s">
        <v>728</v>
      </c>
      <c r="V508" s="329">
        <v>10000000</v>
      </c>
      <c r="W508" s="329">
        <v>0</v>
      </c>
      <c r="X508" s="329">
        <v>0</v>
      </c>
      <c r="Y508" s="329">
        <v>10000000</v>
      </c>
      <c r="Z508" s="329">
        <f t="shared" si="241"/>
        <v>0</v>
      </c>
      <c r="AA508" s="329">
        <v>0</v>
      </c>
      <c r="AB508" s="329">
        <v>0</v>
      </c>
      <c r="AC508" s="329">
        <v>0</v>
      </c>
      <c r="AD508" s="329">
        <v>0</v>
      </c>
      <c r="AE508" s="329">
        <v>0</v>
      </c>
      <c r="AF508" s="329">
        <v>0</v>
      </c>
      <c r="AG508" s="329">
        <v>0</v>
      </c>
      <c r="AH508" s="329">
        <v>0</v>
      </c>
      <c r="AI508" s="329">
        <v>0</v>
      </c>
      <c r="AJ508" s="335">
        <f t="shared" si="242"/>
        <v>0</v>
      </c>
    </row>
    <row r="509" spans="1:36" s="4" customFormat="1" x14ac:dyDescent="0.25">
      <c r="A509" s="266">
        <v>30301020102</v>
      </c>
      <c r="B509" s="171" t="s">
        <v>729</v>
      </c>
      <c r="C509" s="135">
        <v>10000000</v>
      </c>
      <c r="D509" s="135">
        <v>0</v>
      </c>
      <c r="E509" s="135">
        <v>10000000</v>
      </c>
      <c r="F509" s="135">
        <v>0</v>
      </c>
      <c r="G509" s="135">
        <f t="shared" si="240"/>
        <v>0</v>
      </c>
      <c r="H509" s="135">
        <v>0</v>
      </c>
      <c r="I509" s="135">
        <v>0</v>
      </c>
      <c r="J509" s="135">
        <f t="shared" si="237"/>
        <v>0</v>
      </c>
      <c r="K509" s="135">
        <v>0</v>
      </c>
      <c r="L509" s="135">
        <v>0</v>
      </c>
      <c r="M509" s="135">
        <f t="shared" si="244"/>
        <v>0</v>
      </c>
      <c r="N509" s="135">
        <v>0</v>
      </c>
      <c r="O509" s="135">
        <v>0</v>
      </c>
      <c r="P509" s="135">
        <f t="shared" si="245"/>
        <v>0</v>
      </c>
      <c r="Q509" s="135">
        <f t="shared" si="246"/>
        <v>0</v>
      </c>
      <c r="R509" s="135">
        <f t="shared" si="238"/>
        <v>0</v>
      </c>
      <c r="T509" s="290">
        <v>30301020102</v>
      </c>
      <c r="U509" s="328" t="s">
        <v>729</v>
      </c>
      <c r="V509" s="329">
        <v>10000000</v>
      </c>
      <c r="W509" s="329">
        <v>0</v>
      </c>
      <c r="X509" s="329">
        <v>0</v>
      </c>
      <c r="Y509" s="329">
        <v>10000000</v>
      </c>
      <c r="Z509" s="329">
        <f t="shared" si="241"/>
        <v>0</v>
      </c>
      <c r="AA509" s="329">
        <v>0</v>
      </c>
      <c r="AB509" s="329">
        <v>0</v>
      </c>
      <c r="AC509" s="329">
        <v>0</v>
      </c>
      <c r="AD509" s="329">
        <v>0</v>
      </c>
      <c r="AE509" s="329">
        <v>0</v>
      </c>
      <c r="AF509" s="329">
        <v>0</v>
      </c>
      <c r="AG509" s="329">
        <v>0</v>
      </c>
      <c r="AH509" s="329">
        <v>0</v>
      </c>
      <c r="AI509" s="329">
        <v>0</v>
      </c>
      <c r="AJ509" s="335">
        <f t="shared" si="242"/>
        <v>0</v>
      </c>
    </row>
    <row r="510" spans="1:36" x14ac:dyDescent="0.25">
      <c r="A510" s="267">
        <v>30301020103</v>
      </c>
      <c r="B510" s="171" t="s">
        <v>730</v>
      </c>
      <c r="C510" s="135">
        <v>942000000</v>
      </c>
      <c r="D510" s="135">
        <v>0</v>
      </c>
      <c r="E510" s="135">
        <v>690428089</v>
      </c>
      <c r="F510" s="135">
        <v>0</v>
      </c>
      <c r="G510" s="135">
        <f t="shared" si="240"/>
        <v>251571911</v>
      </c>
      <c r="H510" s="135">
        <v>0</v>
      </c>
      <c r="I510" s="135">
        <v>251571911</v>
      </c>
      <c r="J510" s="135">
        <f t="shared" si="237"/>
        <v>0</v>
      </c>
      <c r="K510" s="135">
        <v>5082256</v>
      </c>
      <c r="L510" s="135">
        <v>129821001</v>
      </c>
      <c r="M510" s="135">
        <f t="shared" si="244"/>
        <v>121750910</v>
      </c>
      <c r="N510" s="135">
        <v>0</v>
      </c>
      <c r="O510" s="135">
        <v>251571911</v>
      </c>
      <c r="P510" s="135">
        <f t="shared" si="245"/>
        <v>0</v>
      </c>
      <c r="Q510" s="135">
        <f t="shared" si="246"/>
        <v>0</v>
      </c>
      <c r="R510" s="135">
        <f t="shared" si="238"/>
        <v>129821001</v>
      </c>
      <c r="T510" s="290">
        <v>30301020103</v>
      </c>
      <c r="U510" s="328" t="s">
        <v>730</v>
      </c>
      <c r="V510" s="329">
        <v>942000000</v>
      </c>
      <c r="W510" s="329">
        <v>0</v>
      </c>
      <c r="X510" s="329">
        <v>0</v>
      </c>
      <c r="Y510" s="329">
        <v>690428089</v>
      </c>
      <c r="Z510" s="329">
        <f t="shared" si="241"/>
        <v>251571911</v>
      </c>
      <c r="AA510" s="329">
        <v>0</v>
      </c>
      <c r="AB510" s="329">
        <v>251571911</v>
      </c>
      <c r="AC510" s="329">
        <v>0</v>
      </c>
      <c r="AD510" s="329">
        <v>0</v>
      </c>
      <c r="AE510" s="329">
        <v>251571911</v>
      </c>
      <c r="AF510" s="329">
        <v>0</v>
      </c>
      <c r="AG510" s="329">
        <v>124738745</v>
      </c>
      <c r="AH510" s="329">
        <v>5082256</v>
      </c>
      <c r="AI510" s="329">
        <v>129821001</v>
      </c>
      <c r="AJ510" s="335">
        <f t="shared" si="242"/>
        <v>0</v>
      </c>
    </row>
    <row r="511" spans="1:36" x14ac:dyDescent="0.25">
      <c r="A511" s="233">
        <v>304</v>
      </c>
      <c r="B511" s="234" t="s">
        <v>731</v>
      </c>
      <c r="C511" s="145">
        <f>+C512+C533</f>
        <v>4065989312.0999999</v>
      </c>
      <c r="D511" s="145">
        <f t="shared" ref="D511:R511" si="265">+D512+D533</f>
        <v>500000000</v>
      </c>
      <c r="E511" s="145">
        <f t="shared" si="265"/>
        <v>4687149382.7999992</v>
      </c>
      <c r="F511" s="145">
        <f t="shared" si="265"/>
        <v>3865000000</v>
      </c>
      <c r="G511" s="145">
        <f t="shared" si="240"/>
        <v>3743839929.3000011</v>
      </c>
      <c r="H511" s="145">
        <f t="shared" si="265"/>
        <v>183800075</v>
      </c>
      <c r="I511" s="145">
        <f t="shared" si="265"/>
        <v>2020030612.8</v>
      </c>
      <c r="J511" s="145">
        <f t="shared" si="237"/>
        <v>1723809316.5000012</v>
      </c>
      <c r="K511" s="145">
        <f t="shared" si="265"/>
        <v>164581536.50999999</v>
      </c>
      <c r="L511" s="145">
        <f t="shared" si="265"/>
        <v>904333075.50999999</v>
      </c>
      <c r="M511" s="145">
        <f t="shared" si="244"/>
        <v>1115697537.29</v>
      </c>
      <c r="N511" s="145">
        <f t="shared" si="265"/>
        <v>0</v>
      </c>
      <c r="O511" s="145">
        <f t="shared" si="265"/>
        <v>3743839929.3000002</v>
      </c>
      <c r="P511" s="145">
        <f t="shared" si="245"/>
        <v>1723809316.5000002</v>
      </c>
      <c r="Q511" s="145">
        <f t="shared" si="246"/>
        <v>0</v>
      </c>
      <c r="R511" s="145">
        <f t="shared" si="238"/>
        <v>904333075.50999999</v>
      </c>
      <c r="T511" s="290">
        <v>304</v>
      </c>
      <c r="U511" s="328" t="s">
        <v>731</v>
      </c>
      <c r="V511" s="329">
        <v>4065989312.0999999</v>
      </c>
      <c r="W511" s="329">
        <v>3865000000</v>
      </c>
      <c r="X511" s="329">
        <v>500000000</v>
      </c>
      <c r="Y511" s="329">
        <v>4687149382.7999992</v>
      </c>
      <c r="Z511" s="329">
        <f t="shared" si="241"/>
        <v>3743839929.3000011</v>
      </c>
      <c r="AA511" s="329">
        <v>0</v>
      </c>
      <c r="AB511" s="329">
        <v>3743839929.3000002</v>
      </c>
      <c r="AC511" s="329">
        <v>9.5367431640625E-7</v>
      </c>
      <c r="AD511" s="329">
        <v>183800075</v>
      </c>
      <c r="AE511" s="329">
        <v>2020030612.8</v>
      </c>
      <c r="AF511" s="329">
        <v>1723809316.5000002</v>
      </c>
      <c r="AG511" s="329">
        <v>739751539</v>
      </c>
      <c r="AH511" s="329">
        <v>164581536.50999999</v>
      </c>
      <c r="AI511" s="329">
        <v>904333075.50999999</v>
      </c>
      <c r="AJ511" s="335">
        <f t="shared" si="242"/>
        <v>0</v>
      </c>
    </row>
    <row r="512" spans="1:36" s="4" customFormat="1" x14ac:dyDescent="0.25">
      <c r="A512" s="233">
        <v>30401</v>
      </c>
      <c r="B512" s="234" t="s">
        <v>732</v>
      </c>
      <c r="C512" s="145">
        <f>+C513</f>
        <v>3520089312.0999999</v>
      </c>
      <c r="D512" s="145">
        <f t="shared" ref="D512:R512" si="266">+D513</f>
        <v>500000000</v>
      </c>
      <c r="E512" s="145">
        <f t="shared" si="266"/>
        <v>4198249382.7999997</v>
      </c>
      <c r="F512" s="145">
        <f t="shared" si="266"/>
        <v>3865000000</v>
      </c>
      <c r="G512" s="145">
        <f t="shared" si="240"/>
        <v>3686839929.3000002</v>
      </c>
      <c r="H512" s="145">
        <f t="shared" si="266"/>
        <v>183800075</v>
      </c>
      <c r="I512" s="145">
        <f t="shared" si="266"/>
        <v>1963030612.8</v>
      </c>
      <c r="J512" s="145">
        <f t="shared" si="237"/>
        <v>1723809316.5000002</v>
      </c>
      <c r="K512" s="145">
        <f t="shared" si="266"/>
        <v>164581536.50999999</v>
      </c>
      <c r="L512" s="145">
        <f t="shared" si="266"/>
        <v>847333075.50999999</v>
      </c>
      <c r="M512" s="145">
        <f t="shared" si="244"/>
        <v>1115697537.29</v>
      </c>
      <c r="N512" s="145">
        <f t="shared" si="266"/>
        <v>0</v>
      </c>
      <c r="O512" s="145">
        <f t="shared" si="266"/>
        <v>3686839929.3000002</v>
      </c>
      <c r="P512" s="145">
        <f t="shared" si="245"/>
        <v>1723809316.5000002</v>
      </c>
      <c r="Q512" s="145">
        <f t="shared" si="246"/>
        <v>0</v>
      </c>
      <c r="R512" s="145">
        <f t="shared" si="238"/>
        <v>847333075.50999999</v>
      </c>
      <c r="T512" s="290">
        <v>30401</v>
      </c>
      <c r="U512" s="328" t="s">
        <v>732</v>
      </c>
      <c r="V512" s="329">
        <v>3520089312.0999999</v>
      </c>
      <c r="W512" s="329">
        <v>3865000000</v>
      </c>
      <c r="X512" s="329">
        <v>500000000</v>
      </c>
      <c r="Y512" s="329">
        <v>4198249382.7999997</v>
      </c>
      <c r="Z512" s="329">
        <f t="shared" si="241"/>
        <v>3686839929.3000007</v>
      </c>
      <c r="AA512" s="329">
        <v>0</v>
      </c>
      <c r="AB512" s="329">
        <v>3686839929.3000002</v>
      </c>
      <c r="AC512" s="329">
        <v>4.76837158203125E-7</v>
      </c>
      <c r="AD512" s="329">
        <v>183800075</v>
      </c>
      <c r="AE512" s="329">
        <v>1963030612.8</v>
      </c>
      <c r="AF512" s="329">
        <v>1723809316.5000002</v>
      </c>
      <c r="AG512" s="329">
        <v>682751539</v>
      </c>
      <c r="AH512" s="329">
        <v>164581536.50999999</v>
      </c>
      <c r="AI512" s="329">
        <v>847333075.50999999</v>
      </c>
      <c r="AJ512" s="335">
        <f t="shared" si="242"/>
        <v>0</v>
      </c>
    </row>
    <row r="513" spans="1:36" s="4" customFormat="1" x14ac:dyDescent="0.25">
      <c r="A513" s="233">
        <v>3040101</v>
      </c>
      <c r="B513" s="234" t="s">
        <v>733</v>
      </c>
      <c r="C513" s="145">
        <f>+C514+C517+C521+C523+C527+C530</f>
        <v>3520089312.0999999</v>
      </c>
      <c r="D513" s="145">
        <f t="shared" ref="D513:R513" si="267">+D514+D517+D521+D523+D527+D530</f>
        <v>500000000</v>
      </c>
      <c r="E513" s="145">
        <f t="shared" si="267"/>
        <v>4198249382.7999997</v>
      </c>
      <c r="F513" s="145">
        <f t="shared" si="267"/>
        <v>3865000000</v>
      </c>
      <c r="G513" s="145">
        <f t="shared" si="240"/>
        <v>3686839929.3000002</v>
      </c>
      <c r="H513" s="145">
        <f t="shared" si="267"/>
        <v>183800075</v>
      </c>
      <c r="I513" s="145">
        <f t="shared" si="267"/>
        <v>1963030612.8</v>
      </c>
      <c r="J513" s="145">
        <f t="shared" si="237"/>
        <v>1723809316.5000002</v>
      </c>
      <c r="K513" s="145">
        <f t="shared" si="267"/>
        <v>164581536.50999999</v>
      </c>
      <c r="L513" s="145">
        <f t="shared" si="267"/>
        <v>847333075.50999999</v>
      </c>
      <c r="M513" s="145">
        <f t="shared" si="244"/>
        <v>1115697537.29</v>
      </c>
      <c r="N513" s="145">
        <f t="shared" si="267"/>
        <v>0</v>
      </c>
      <c r="O513" s="145">
        <f t="shared" si="267"/>
        <v>3686839929.3000002</v>
      </c>
      <c r="P513" s="145">
        <f t="shared" si="245"/>
        <v>1723809316.5000002</v>
      </c>
      <c r="Q513" s="145">
        <f t="shared" si="246"/>
        <v>0</v>
      </c>
      <c r="R513" s="145">
        <f t="shared" si="238"/>
        <v>847333075.50999999</v>
      </c>
      <c r="T513" s="290">
        <v>3040101</v>
      </c>
      <c r="U513" s="328" t="s">
        <v>733</v>
      </c>
      <c r="V513" s="329">
        <v>3520089312.0999999</v>
      </c>
      <c r="W513" s="329">
        <v>3865000000</v>
      </c>
      <c r="X513" s="329">
        <v>500000000</v>
      </c>
      <c r="Y513" s="329">
        <v>4198249382.7999997</v>
      </c>
      <c r="Z513" s="329">
        <f t="shared" si="241"/>
        <v>3686839929.3000007</v>
      </c>
      <c r="AA513" s="329">
        <v>0</v>
      </c>
      <c r="AB513" s="329">
        <v>3686839929.3000002</v>
      </c>
      <c r="AC513" s="329">
        <v>4.76837158203125E-7</v>
      </c>
      <c r="AD513" s="329">
        <v>183800075</v>
      </c>
      <c r="AE513" s="329">
        <v>1963030612.8</v>
      </c>
      <c r="AF513" s="329">
        <v>1723809316.5000002</v>
      </c>
      <c r="AG513" s="329">
        <v>682751539</v>
      </c>
      <c r="AH513" s="329">
        <v>164581536.50999999</v>
      </c>
      <c r="AI513" s="329">
        <v>847333075.50999999</v>
      </c>
      <c r="AJ513" s="335">
        <f t="shared" si="242"/>
        <v>0</v>
      </c>
    </row>
    <row r="514" spans="1:36" x14ac:dyDescent="0.25">
      <c r="A514" s="268">
        <v>304010101</v>
      </c>
      <c r="B514" s="269" t="s">
        <v>734</v>
      </c>
      <c r="C514" s="270">
        <f>+C515+C516</f>
        <v>15000000</v>
      </c>
      <c r="D514" s="270">
        <f t="shared" ref="D514:R514" si="268">+D515+D516</f>
        <v>0</v>
      </c>
      <c r="E514" s="270">
        <f t="shared" si="268"/>
        <v>15000000</v>
      </c>
      <c r="F514" s="270">
        <f t="shared" si="268"/>
        <v>0</v>
      </c>
      <c r="G514" s="270">
        <f t="shared" si="240"/>
        <v>0</v>
      </c>
      <c r="H514" s="270">
        <f t="shared" si="268"/>
        <v>0</v>
      </c>
      <c r="I514" s="270">
        <f t="shared" si="268"/>
        <v>0</v>
      </c>
      <c r="J514" s="270">
        <f t="shared" si="237"/>
        <v>0</v>
      </c>
      <c r="K514" s="270">
        <f t="shared" si="268"/>
        <v>0</v>
      </c>
      <c r="L514" s="270">
        <f t="shared" si="268"/>
        <v>0</v>
      </c>
      <c r="M514" s="270">
        <f t="shared" si="244"/>
        <v>0</v>
      </c>
      <c r="N514" s="270">
        <f t="shared" si="268"/>
        <v>0</v>
      </c>
      <c r="O514" s="270">
        <f t="shared" si="268"/>
        <v>0</v>
      </c>
      <c r="P514" s="270">
        <f t="shared" si="245"/>
        <v>0</v>
      </c>
      <c r="Q514" s="270">
        <f t="shared" si="246"/>
        <v>0</v>
      </c>
      <c r="R514" s="270">
        <f t="shared" si="238"/>
        <v>0</v>
      </c>
      <c r="T514" s="290">
        <v>304010101</v>
      </c>
      <c r="U514" s="328" t="s">
        <v>734</v>
      </c>
      <c r="V514" s="329">
        <v>15000000</v>
      </c>
      <c r="W514" s="329">
        <v>0</v>
      </c>
      <c r="X514" s="329">
        <v>0</v>
      </c>
      <c r="Y514" s="329">
        <v>15000000</v>
      </c>
      <c r="Z514" s="329">
        <f t="shared" si="241"/>
        <v>0</v>
      </c>
      <c r="AA514" s="329">
        <v>0</v>
      </c>
      <c r="AB514" s="329">
        <v>0</v>
      </c>
      <c r="AC514" s="329">
        <v>0</v>
      </c>
      <c r="AD514" s="329">
        <v>0</v>
      </c>
      <c r="AE514" s="329">
        <v>0</v>
      </c>
      <c r="AF514" s="329">
        <v>0</v>
      </c>
      <c r="AG514" s="329">
        <v>0</v>
      </c>
      <c r="AH514" s="329">
        <v>0</v>
      </c>
      <c r="AI514" s="329">
        <v>0</v>
      </c>
      <c r="AJ514" s="335">
        <f t="shared" si="242"/>
        <v>0</v>
      </c>
    </row>
    <row r="515" spans="1:36" x14ac:dyDescent="0.25">
      <c r="A515" s="271">
        <v>30401010101</v>
      </c>
      <c r="B515" s="171" t="s">
        <v>735</v>
      </c>
      <c r="C515" s="135">
        <v>10000000</v>
      </c>
      <c r="D515" s="135">
        <v>0</v>
      </c>
      <c r="E515" s="135">
        <v>10000000</v>
      </c>
      <c r="F515" s="135">
        <v>0</v>
      </c>
      <c r="G515" s="135">
        <f t="shared" si="240"/>
        <v>0</v>
      </c>
      <c r="H515" s="135">
        <v>0</v>
      </c>
      <c r="I515" s="135">
        <v>0</v>
      </c>
      <c r="J515" s="135">
        <f t="shared" si="237"/>
        <v>0</v>
      </c>
      <c r="K515" s="135">
        <v>0</v>
      </c>
      <c r="L515" s="135">
        <v>0</v>
      </c>
      <c r="M515" s="135">
        <f t="shared" si="244"/>
        <v>0</v>
      </c>
      <c r="N515" s="135">
        <v>0</v>
      </c>
      <c r="O515" s="135">
        <v>0</v>
      </c>
      <c r="P515" s="135">
        <f t="shared" si="245"/>
        <v>0</v>
      </c>
      <c r="Q515" s="135">
        <f t="shared" si="246"/>
        <v>0</v>
      </c>
      <c r="R515" s="135">
        <f t="shared" si="238"/>
        <v>0</v>
      </c>
      <c r="T515" s="290">
        <v>30401010101</v>
      </c>
      <c r="U515" s="328" t="s">
        <v>735</v>
      </c>
      <c r="V515" s="329">
        <v>10000000</v>
      </c>
      <c r="W515" s="329">
        <v>0</v>
      </c>
      <c r="X515" s="329">
        <v>0</v>
      </c>
      <c r="Y515" s="329">
        <v>10000000</v>
      </c>
      <c r="Z515" s="329">
        <f t="shared" si="241"/>
        <v>0</v>
      </c>
      <c r="AA515" s="329">
        <v>0</v>
      </c>
      <c r="AB515" s="329">
        <v>0</v>
      </c>
      <c r="AC515" s="329">
        <v>0</v>
      </c>
      <c r="AD515" s="329">
        <v>0</v>
      </c>
      <c r="AE515" s="329">
        <v>0</v>
      </c>
      <c r="AF515" s="329">
        <v>0</v>
      </c>
      <c r="AG515" s="329">
        <v>0</v>
      </c>
      <c r="AH515" s="329">
        <v>0</v>
      </c>
      <c r="AI515" s="329">
        <v>0</v>
      </c>
      <c r="AJ515" s="335">
        <f t="shared" si="242"/>
        <v>0</v>
      </c>
    </row>
    <row r="516" spans="1:36" s="47" customFormat="1" x14ac:dyDescent="0.25">
      <c r="A516" s="266">
        <v>30401010102</v>
      </c>
      <c r="B516" s="171" t="s">
        <v>736</v>
      </c>
      <c r="C516" s="135">
        <v>5000000</v>
      </c>
      <c r="D516" s="135">
        <v>0</v>
      </c>
      <c r="E516" s="135">
        <v>5000000</v>
      </c>
      <c r="F516" s="135">
        <v>0</v>
      </c>
      <c r="G516" s="135">
        <f t="shared" si="240"/>
        <v>0</v>
      </c>
      <c r="H516" s="135">
        <v>0</v>
      </c>
      <c r="I516" s="135">
        <v>0</v>
      </c>
      <c r="J516" s="135">
        <f t="shared" si="237"/>
        <v>0</v>
      </c>
      <c r="K516" s="135">
        <v>0</v>
      </c>
      <c r="L516" s="135">
        <v>0</v>
      </c>
      <c r="M516" s="135">
        <f t="shared" si="244"/>
        <v>0</v>
      </c>
      <c r="N516" s="135">
        <v>0</v>
      </c>
      <c r="O516" s="135">
        <v>0</v>
      </c>
      <c r="P516" s="135">
        <f t="shared" si="245"/>
        <v>0</v>
      </c>
      <c r="Q516" s="135">
        <f t="shared" si="246"/>
        <v>0</v>
      </c>
      <c r="R516" s="135">
        <f t="shared" si="238"/>
        <v>0</v>
      </c>
      <c r="T516" s="290">
        <v>30401010102</v>
      </c>
      <c r="U516" s="328" t="s">
        <v>736</v>
      </c>
      <c r="V516" s="329">
        <v>5000000</v>
      </c>
      <c r="W516" s="329">
        <v>0</v>
      </c>
      <c r="X516" s="329">
        <v>0</v>
      </c>
      <c r="Y516" s="329">
        <v>5000000</v>
      </c>
      <c r="Z516" s="329">
        <f t="shared" si="241"/>
        <v>0</v>
      </c>
      <c r="AA516" s="329">
        <v>0</v>
      </c>
      <c r="AB516" s="329">
        <v>0</v>
      </c>
      <c r="AC516" s="329">
        <v>0</v>
      </c>
      <c r="AD516" s="329">
        <v>0</v>
      </c>
      <c r="AE516" s="329">
        <v>0</v>
      </c>
      <c r="AF516" s="329">
        <v>0</v>
      </c>
      <c r="AG516" s="329">
        <v>0</v>
      </c>
      <c r="AH516" s="329">
        <v>0</v>
      </c>
      <c r="AI516" s="329">
        <v>0</v>
      </c>
      <c r="AJ516" s="335">
        <f t="shared" si="242"/>
        <v>0</v>
      </c>
    </row>
    <row r="517" spans="1:36" s="4" customFormat="1" x14ac:dyDescent="0.25">
      <c r="A517" s="268">
        <v>304010102</v>
      </c>
      <c r="B517" s="269" t="s">
        <v>737</v>
      </c>
      <c r="C517" s="270">
        <f>+C518+C519+C520</f>
        <v>180000000</v>
      </c>
      <c r="D517" s="270">
        <f t="shared" ref="D517:R517" si="269">+D518+D519+D520</f>
        <v>0</v>
      </c>
      <c r="E517" s="270">
        <f t="shared" si="269"/>
        <v>238738740</v>
      </c>
      <c r="F517" s="270">
        <f t="shared" si="269"/>
        <v>500000000</v>
      </c>
      <c r="G517" s="270">
        <f t="shared" si="240"/>
        <v>441261260</v>
      </c>
      <c r="H517" s="270">
        <f t="shared" si="269"/>
        <v>69972000</v>
      </c>
      <c r="I517" s="270">
        <f t="shared" si="269"/>
        <v>428733260</v>
      </c>
      <c r="J517" s="270">
        <f t="shared" si="237"/>
        <v>12528000</v>
      </c>
      <c r="K517" s="270">
        <f t="shared" si="269"/>
        <v>19052912.009999998</v>
      </c>
      <c r="L517" s="270">
        <f t="shared" si="269"/>
        <v>77673780.00999999</v>
      </c>
      <c r="M517" s="270">
        <f t="shared" si="244"/>
        <v>351059479.99000001</v>
      </c>
      <c r="N517" s="270">
        <f t="shared" si="269"/>
        <v>0</v>
      </c>
      <c r="O517" s="270">
        <f t="shared" si="269"/>
        <v>441261260</v>
      </c>
      <c r="P517" s="270">
        <f t="shared" si="245"/>
        <v>12528000</v>
      </c>
      <c r="Q517" s="270">
        <f t="shared" si="246"/>
        <v>0</v>
      </c>
      <c r="R517" s="270">
        <f t="shared" si="238"/>
        <v>77673780.00999999</v>
      </c>
      <c r="T517" s="290">
        <v>304010102</v>
      </c>
      <c r="U517" s="328" t="s">
        <v>737</v>
      </c>
      <c r="V517" s="329">
        <v>180000000</v>
      </c>
      <c r="W517" s="329">
        <v>500000000</v>
      </c>
      <c r="X517" s="329">
        <v>0</v>
      </c>
      <c r="Y517" s="329">
        <v>238738740</v>
      </c>
      <c r="Z517" s="329">
        <f t="shared" si="241"/>
        <v>441261260</v>
      </c>
      <c r="AA517" s="329">
        <v>0</v>
      </c>
      <c r="AB517" s="329">
        <v>441261260</v>
      </c>
      <c r="AC517" s="329">
        <v>0</v>
      </c>
      <c r="AD517" s="329">
        <v>69972000</v>
      </c>
      <c r="AE517" s="329">
        <v>428733260</v>
      </c>
      <c r="AF517" s="329">
        <v>12528000</v>
      </c>
      <c r="AG517" s="329">
        <v>58620868</v>
      </c>
      <c r="AH517" s="329">
        <v>19052912.010000005</v>
      </c>
      <c r="AI517" s="329">
        <v>77673780.010000005</v>
      </c>
      <c r="AJ517" s="335">
        <f t="shared" si="242"/>
        <v>0</v>
      </c>
    </row>
    <row r="518" spans="1:36" s="4" customFormat="1" x14ac:dyDescent="0.25">
      <c r="A518" s="271">
        <v>30401010201</v>
      </c>
      <c r="B518" s="171" t="s">
        <v>738</v>
      </c>
      <c r="C518" s="135">
        <v>100000000</v>
      </c>
      <c r="D518" s="135">
        <v>0</v>
      </c>
      <c r="E518" s="135">
        <v>100000000</v>
      </c>
      <c r="F518" s="135">
        <v>0</v>
      </c>
      <c r="G518" s="135">
        <f t="shared" si="240"/>
        <v>0</v>
      </c>
      <c r="H518" s="135">
        <v>0</v>
      </c>
      <c r="I518" s="135">
        <v>0</v>
      </c>
      <c r="J518" s="135">
        <f t="shared" si="237"/>
        <v>0</v>
      </c>
      <c r="K518" s="135">
        <v>0</v>
      </c>
      <c r="L518" s="135">
        <v>0</v>
      </c>
      <c r="M518" s="135">
        <f t="shared" si="244"/>
        <v>0</v>
      </c>
      <c r="N518" s="135">
        <v>0</v>
      </c>
      <c r="O518" s="135">
        <v>0</v>
      </c>
      <c r="P518" s="135">
        <f t="shared" si="245"/>
        <v>0</v>
      </c>
      <c r="Q518" s="135">
        <f t="shared" si="246"/>
        <v>0</v>
      </c>
      <c r="R518" s="135">
        <f t="shared" si="238"/>
        <v>0</v>
      </c>
      <c r="T518" s="290">
        <v>30401010201</v>
      </c>
      <c r="U518" s="328" t="s">
        <v>738</v>
      </c>
      <c r="V518" s="329">
        <v>100000000</v>
      </c>
      <c r="W518" s="329">
        <v>0</v>
      </c>
      <c r="X518" s="329">
        <v>0</v>
      </c>
      <c r="Y518" s="329">
        <v>100000000</v>
      </c>
      <c r="Z518" s="329">
        <f t="shared" si="241"/>
        <v>0</v>
      </c>
      <c r="AA518" s="329">
        <v>0</v>
      </c>
      <c r="AB518" s="329">
        <v>0</v>
      </c>
      <c r="AC518" s="329">
        <v>0</v>
      </c>
      <c r="AD518" s="329">
        <v>0</v>
      </c>
      <c r="AE518" s="329">
        <v>0</v>
      </c>
      <c r="AF518" s="329">
        <v>0</v>
      </c>
      <c r="AG518" s="329">
        <v>0</v>
      </c>
      <c r="AH518" s="329">
        <v>0</v>
      </c>
      <c r="AI518" s="329">
        <v>0</v>
      </c>
      <c r="AJ518" s="335">
        <f t="shared" si="242"/>
        <v>0</v>
      </c>
    </row>
    <row r="519" spans="1:36" x14ac:dyDescent="0.25">
      <c r="A519" s="266">
        <v>30401010202</v>
      </c>
      <c r="B519" s="171" t="s">
        <v>739</v>
      </c>
      <c r="C519" s="135">
        <v>80000000</v>
      </c>
      <c r="D519" s="135">
        <v>0</v>
      </c>
      <c r="E519" s="135">
        <v>19088740</v>
      </c>
      <c r="F519" s="135">
        <v>0</v>
      </c>
      <c r="G519" s="135">
        <f t="shared" si="240"/>
        <v>60911260</v>
      </c>
      <c r="H519" s="135">
        <v>0</v>
      </c>
      <c r="I519" s="135">
        <v>60911260</v>
      </c>
      <c r="J519" s="135">
        <f t="shared" si="237"/>
        <v>0</v>
      </c>
      <c r="K519" s="135">
        <v>9052912</v>
      </c>
      <c r="L519" s="135">
        <v>43832780</v>
      </c>
      <c r="M519" s="135">
        <f t="shared" si="244"/>
        <v>17078480</v>
      </c>
      <c r="N519" s="135">
        <v>0</v>
      </c>
      <c r="O519" s="135">
        <v>60911260</v>
      </c>
      <c r="P519" s="135">
        <f t="shared" si="245"/>
        <v>0</v>
      </c>
      <c r="Q519" s="135">
        <f t="shared" si="246"/>
        <v>0</v>
      </c>
      <c r="R519" s="135">
        <f t="shared" si="238"/>
        <v>43832780</v>
      </c>
      <c r="T519" s="290">
        <v>30401010202</v>
      </c>
      <c r="U519" s="328" t="s">
        <v>739</v>
      </c>
      <c r="V519" s="329">
        <v>80000000</v>
      </c>
      <c r="W519" s="329">
        <v>0</v>
      </c>
      <c r="X519" s="329">
        <v>0</v>
      </c>
      <c r="Y519" s="329">
        <v>19088740</v>
      </c>
      <c r="Z519" s="329">
        <f t="shared" si="241"/>
        <v>60911260</v>
      </c>
      <c r="AA519" s="329">
        <v>0</v>
      </c>
      <c r="AB519" s="329">
        <v>60911260</v>
      </c>
      <c r="AC519" s="329">
        <v>0</v>
      </c>
      <c r="AD519" s="329">
        <v>0</v>
      </c>
      <c r="AE519" s="329">
        <v>60911260</v>
      </c>
      <c r="AF519" s="329">
        <v>0</v>
      </c>
      <c r="AG519" s="329">
        <v>34779868</v>
      </c>
      <c r="AH519" s="329">
        <v>9052912</v>
      </c>
      <c r="AI519" s="329">
        <v>43832780</v>
      </c>
      <c r="AJ519" s="335">
        <f t="shared" si="242"/>
        <v>0</v>
      </c>
    </row>
    <row r="520" spans="1:36" x14ac:dyDescent="0.25">
      <c r="A520" s="267">
        <v>30401010203</v>
      </c>
      <c r="B520" s="171" t="s">
        <v>1383</v>
      </c>
      <c r="C520" s="135"/>
      <c r="D520" s="135">
        <v>0</v>
      </c>
      <c r="E520" s="135">
        <v>119650000</v>
      </c>
      <c r="F520" s="135">
        <v>500000000</v>
      </c>
      <c r="G520" s="135">
        <f t="shared" si="240"/>
        <v>380350000</v>
      </c>
      <c r="H520" s="135">
        <v>69972000</v>
      </c>
      <c r="I520" s="135">
        <v>367822000</v>
      </c>
      <c r="J520" s="135">
        <f t="shared" ref="J520:J583" si="270">+G520-I520</f>
        <v>12528000</v>
      </c>
      <c r="K520" s="135">
        <v>10000000.009999998</v>
      </c>
      <c r="L520" s="135">
        <v>33841000.009999998</v>
      </c>
      <c r="M520" s="135">
        <f t="shared" si="244"/>
        <v>333980999.99000001</v>
      </c>
      <c r="N520" s="135">
        <v>0</v>
      </c>
      <c r="O520" s="135">
        <v>380350000</v>
      </c>
      <c r="P520" s="135">
        <f t="shared" si="245"/>
        <v>12528000</v>
      </c>
      <c r="Q520" s="135">
        <f t="shared" si="246"/>
        <v>0</v>
      </c>
      <c r="R520" s="135">
        <f t="shared" ref="R520:R583" si="271">+L520</f>
        <v>33841000.009999998</v>
      </c>
      <c r="T520" s="290">
        <v>30401010203</v>
      </c>
      <c r="U520" s="328" t="s">
        <v>1383</v>
      </c>
      <c r="V520" s="329">
        <v>0</v>
      </c>
      <c r="W520" s="330">
        <v>500000000</v>
      </c>
      <c r="X520" s="329">
        <v>0</v>
      </c>
      <c r="Y520" s="329">
        <v>119650000</v>
      </c>
      <c r="Z520" s="329">
        <f t="shared" si="241"/>
        <v>380350000</v>
      </c>
      <c r="AA520" s="329">
        <v>0</v>
      </c>
      <c r="AB520" s="329">
        <v>380350000</v>
      </c>
      <c r="AC520" s="329">
        <v>0</v>
      </c>
      <c r="AD520" s="329">
        <v>69972000</v>
      </c>
      <c r="AE520" s="329">
        <v>367822000</v>
      </c>
      <c r="AF520" s="329">
        <v>12528000</v>
      </c>
      <c r="AG520" s="329">
        <v>23841000</v>
      </c>
      <c r="AH520" s="329">
        <v>10000000.009999998</v>
      </c>
      <c r="AI520" s="329">
        <v>33841000.009999998</v>
      </c>
      <c r="AJ520" s="335">
        <f t="shared" si="242"/>
        <v>0</v>
      </c>
    </row>
    <row r="521" spans="1:36" x14ac:dyDescent="0.25">
      <c r="A521" s="268">
        <v>304010104</v>
      </c>
      <c r="B521" s="269" t="s">
        <v>740</v>
      </c>
      <c r="C521" s="270">
        <f>+C522</f>
        <v>20000000</v>
      </c>
      <c r="D521" s="270">
        <f t="shared" ref="D521:R521" si="272">+D522</f>
        <v>0</v>
      </c>
      <c r="E521" s="270">
        <f t="shared" si="272"/>
        <v>20000000</v>
      </c>
      <c r="F521" s="270">
        <f t="shared" si="272"/>
        <v>0</v>
      </c>
      <c r="G521" s="270">
        <f t="shared" ref="G521:G584" si="273">+C521+D521-E521+F521</f>
        <v>0</v>
      </c>
      <c r="H521" s="270">
        <f t="shared" si="272"/>
        <v>0</v>
      </c>
      <c r="I521" s="270">
        <f t="shared" si="272"/>
        <v>0</v>
      </c>
      <c r="J521" s="270">
        <f t="shared" si="270"/>
        <v>0</v>
      </c>
      <c r="K521" s="270">
        <f t="shared" si="272"/>
        <v>0</v>
      </c>
      <c r="L521" s="270">
        <f t="shared" si="272"/>
        <v>0</v>
      </c>
      <c r="M521" s="270">
        <f t="shared" si="244"/>
        <v>0</v>
      </c>
      <c r="N521" s="270">
        <f t="shared" si="272"/>
        <v>0</v>
      </c>
      <c r="O521" s="270">
        <f t="shared" si="272"/>
        <v>0</v>
      </c>
      <c r="P521" s="270">
        <f t="shared" si="245"/>
        <v>0</v>
      </c>
      <c r="Q521" s="270">
        <f t="shared" si="246"/>
        <v>0</v>
      </c>
      <c r="R521" s="270">
        <f t="shared" si="271"/>
        <v>0</v>
      </c>
      <c r="T521" s="290">
        <v>304010104</v>
      </c>
      <c r="U521" s="328" t="s">
        <v>740</v>
      </c>
      <c r="V521" s="329">
        <v>20000000</v>
      </c>
      <c r="W521" s="329">
        <v>0</v>
      </c>
      <c r="X521" s="329">
        <v>0</v>
      </c>
      <c r="Y521" s="329">
        <v>20000000</v>
      </c>
      <c r="Z521" s="329">
        <f t="shared" ref="Z521:Z584" si="274">+V521+W521+X521-Y521</f>
        <v>0</v>
      </c>
      <c r="AA521" s="329">
        <v>0</v>
      </c>
      <c r="AB521" s="329">
        <v>0</v>
      </c>
      <c r="AC521" s="329">
        <v>0</v>
      </c>
      <c r="AD521" s="329">
        <v>0</v>
      </c>
      <c r="AE521" s="329">
        <v>0</v>
      </c>
      <c r="AF521" s="329">
        <v>0</v>
      </c>
      <c r="AG521" s="329">
        <v>0</v>
      </c>
      <c r="AH521" s="329">
        <v>0</v>
      </c>
      <c r="AI521" s="329">
        <v>0</v>
      </c>
      <c r="AJ521" s="335">
        <f t="shared" ref="AJ521:AJ584" si="275">+W521-F521</f>
        <v>0</v>
      </c>
    </row>
    <row r="522" spans="1:36" x14ac:dyDescent="0.25">
      <c r="A522" s="266">
        <v>30401010402</v>
      </c>
      <c r="B522" s="171" t="s">
        <v>741</v>
      </c>
      <c r="C522" s="135">
        <v>20000000</v>
      </c>
      <c r="D522" s="135">
        <v>0</v>
      </c>
      <c r="E522" s="135">
        <v>20000000</v>
      </c>
      <c r="F522" s="135">
        <v>0</v>
      </c>
      <c r="G522" s="135">
        <f t="shared" si="273"/>
        <v>0</v>
      </c>
      <c r="H522" s="135">
        <v>0</v>
      </c>
      <c r="I522" s="135">
        <v>0</v>
      </c>
      <c r="J522" s="135">
        <f t="shared" si="270"/>
        <v>0</v>
      </c>
      <c r="K522" s="135">
        <v>0</v>
      </c>
      <c r="L522" s="135">
        <v>0</v>
      </c>
      <c r="M522" s="135">
        <f t="shared" si="244"/>
        <v>0</v>
      </c>
      <c r="N522" s="135">
        <v>0</v>
      </c>
      <c r="O522" s="135">
        <v>0</v>
      </c>
      <c r="P522" s="135">
        <f t="shared" si="245"/>
        <v>0</v>
      </c>
      <c r="Q522" s="135">
        <f t="shared" si="246"/>
        <v>0</v>
      </c>
      <c r="R522" s="135">
        <f t="shared" si="271"/>
        <v>0</v>
      </c>
      <c r="T522" s="290">
        <v>30401010402</v>
      </c>
      <c r="U522" s="328" t="s">
        <v>741</v>
      </c>
      <c r="V522" s="329">
        <v>20000000</v>
      </c>
      <c r="W522" s="329">
        <v>0</v>
      </c>
      <c r="X522" s="329">
        <v>0</v>
      </c>
      <c r="Y522" s="329">
        <v>20000000</v>
      </c>
      <c r="Z522" s="329">
        <f t="shared" si="274"/>
        <v>0</v>
      </c>
      <c r="AA522" s="329">
        <v>0</v>
      </c>
      <c r="AB522" s="329">
        <v>0</v>
      </c>
      <c r="AC522" s="329">
        <v>0</v>
      </c>
      <c r="AD522" s="329">
        <v>0</v>
      </c>
      <c r="AE522" s="329">
        <v>0</v>
      </c>
      <c r="AF522" s="329">
        <v>0</v>
      </c>
      <c r="AG522" s="329">
        <v>0</v>
      </c>
      <c r="AH522" s="329">
        <v>0</v>
      </c>
      <c r="AI522" s="329">
        <v>0</v>
      </c>
      <c r="AJ522" s="335">
        <f t="shared" si="275"/>
        <v>0</v>
      </c>
    </row>
    <row r="523" spans="1:36" x14ac:dyDescent="0.25">
      <c r="A523" s="268">
        <v>304010105</v>
      </c>
      <c r="B523" s="269" t="s">
        <v>742</v>
      </c>
      <c r="C523" s="270">
        <f>+C524+C525+C526</f>
        <v>2606478047</v>
      </c>
      <c r="D523" s="270">
        <f t="shared" ref="D523:R523" si="276">+D524+D525+D526</f>
        <v>500000000</v>
      </c>
      <c r="E523" s="270">
        <f t="shared" si="276"/>
        <v>2477831880.6999998</v>
      </c>
      <c r="F523" s="270">
        <f t="shared" si="276"/>
        <v>1012000000</v>
      </c>
      <c r="G523" s="270">
        <f t="shared" si="273"/>
        <v>1640646166.3000002</v>
      </c>
      <c r="H523" s="270">
        <f t="shared" si="276"/>
        <v>0</v>
      </c>
      <c r="I523" s="270">
        <f t="shared" si="276"/>
        <v>819706476.29999995</v>
      </c>
      <c r="J523" s="270">
        <f t="shared" si="270"/>
        <v>820939690.00000024</v>
      </c>
      <c r="K523" s="270">
        <f t="shared" si="276"/>
        <v>93833022</v>
      </c>
      <c r="L523" s="270">
        <f t="shared" si="276"/>
        <v>468118215</v>
      </c>
      <c r="M523" s="270">
        <f t="shared" si="244"/>
        <v>351588261.29999995</v>
      </c>
      <c r="N523" s="270">
        <f t="shared" si="276"/>
        <v>0</v>
      </c>
      <c r="O523" s="270">
        <f t="shared" si="276"/>
        <v>1640646166.3</v>
      </c>
      <c r="P523" s="270">
        <f t="shared" si="245"/>
        <v>820939690</v>
      </c>
      <c r="Q523" s="270">
        <f t="shared" si="246"/>
        <v>0</v>
      </c>
      <c r="R523" s="270">
        <f t="shared" si="271"/>
        <v>468118215</v>
      </c>
      <c r="T523" s="290">
        <v>304010105</v>
      </c>
      <c r="U523" s="328" t="s">
        <v>742</v>
      </c>
      <c r="V523" s="329">
        <v>2606478047</v>
      </c>
      <c r="W523" s="329">
        <v>1012000000</v>
      </c>
      <c r="X523" s="329">
        <v>500000000</v>
      </c>
      <c r="Y523" s="329">
        <v>2477831880.6999998</v>
      </c>
      <c r="Z523" s="329">
        <f t="shared" si="274"/>
        <v>1640646166.3000002</v>
      </c>
      <c r="AA523" s="329">
        <v>0</v>
      </c>
      <c r="AB523" s="329">
        <v>1640646166.3</v>
      </c>
      <c r="AC523" s="329">
        <v>2.384185791015625E-7</v>
      </c>
      <c r="AD523" s="329">
        <v>0</v>
      </c>
      <c r="AE523" s="329">
        <v>819706476.29999995</v>
      </c>
      <c r="AF523" s="329">
        <v>820939690</v>
      </c>
      <c r="AG523" s="329">
        <v>374285193</v>
      </c>
      <c r="AH523" s="329">
        <v>93833022</v>
      </c>
      <c r="AI523" s="329">
        <v>468118215</v>
      </c>
      <c r="AJ523" s="335">
        <f t="shared" si="275"/>
        <v>0</v>
      </c>
    </row>
    <row r="524" spans="1:36" x14ac:dyDescent="0.25">
      <c r="A524" s="271">
        <v>30401010501</v>
      </c>
      <c r="B524" s="171" t="s">
        <v>743</v>
      </c>
      <c r="C524" s="135">
        <v>2456478047</v>
      </c>
      <c r="D524" s="135">
        <v>0</v>
      </c>
      <c r="E524" s="135">
        <v>2456478047</v>
      </c>
      <c r="F524" s="135">
        <v>0</v>
      </c>
      <c r="G524" s="135">
        <f t="shared" si="273"/>
        <v>0</v>
      </c>
      <c r="H524" s="135">
        <v>0</v>
      </c>
      <c r="I524" s="135">
        <v>0</v>
      </c>
      <c r="J524" s="135">
        <f t="shared" si="270"/>
        <v>0</v>
      </c>
      <c r="K524" s="135">
        <v>0</v>
      </c>
      <c r="L524" s="135">
        <v>0</v>
      </c>
      <c r="M524" s="135">
        <f t="shared" si="244"/>
        <v>0</v>
      </c>
      <c r="N524" s="135">
        <v>0</v>
      </c>
      <c r="O524" s="135">
        <v>0</v>
      </c>
      <c r="P524" s="135">
        <f t="shared" si="245"/>
        <v>0</v>
      </c>
      <c r="Q524" s="135">
        <f t="shared" si="246"/>
        <v>0</v>
      </c>
      <c r="R524" s="135">
        <f t="shared" si="271"/>
        <v>0</v>
      </c>
      <c r="T524" s="290">
        <v>30401010501</v>
      </c>
      <c r="U524" s="328" t="s">
        <v>743</v>
      </c>
      <c r="V524" s="329">
        <v>2456478047</v>
      </c>
      <c r="W524" s="329">
        <v>0</v>
      </c>
      <c r="X524" s="329">
        <v>0</v>
      </c>
      <c r="Y524" s="329">
        <v>2456478047</v>
      </c>
      <c r="Z524" s="329">
        <f t="shared" si="274"/>
        <v>0</v>
      </c>
      <c r="AA524" s="329">
        <v>0</v>
      </c>
      <c r="AB524" s="329">
        <v>0</v>
      </c>
      <c r="AC524" s="329">
        <v>0</v>
      </c>
      <c r="AD524" s="329">
        <v>0</v>
      </c>
      <c r="AE524" s="329">
        <v>0</v>
      </c>
      <c r="AF524" s="329">
        <v>0</v>
      </c>
      <c r="AG524" s="329">
        <v>0</v>
      </c>
      <c r="AH524" s="329">
        <v>0</v>
      </c>
      <c r="AI524" s="329">
        <v>0</v>
      </c>
      <c r="AJ524" s="335">
        <f t="shared" si="275"/>
        <v>0</v>
      </c>
    </row>
    <row r="525" spans="1:36" x14ac:dyDescent="0.25">
      <c r="A525" s="266">
        <v>30401010502</v>
      </c>
      <c r="B525" s="171" t="s">
        <v>744</v>
      </c>
      <c r="C525" s="135">
        <v>150000000</v>
      </c>
      <c r="D525" s="135">
        <v>0</v>
      </c>
      <c r="E525" s="135">
        <v>0</v>
      </c>
      <c r="F525" s="135">
        <v>0</v>
      </c>
      <c r="G525" s="135">
        <f t="shared" si="273"/>
        <v>150000000</v>
      </c>
      <c r="H525" s="135">
        <v>0</v>
      </c>
      <c r="I525" s="135">
        <v>150000000</v>
      </c>
      <c r="J525" s="135">
        <f t="shared" si="270"/>
        <v>0</v>
      </c>
      <c r="K525" s="135">
        <v>0</v>
      </c>
      <c r="L525" s="135">
        <v>150000000</v>
      </c>
      <c r="M525" s="135">
        <f t="shared" si="244"/>
        <v>0</v>
      </c>
      <c r="N525" s="135">
        <v>0</v>
      </c>
      <c r="O525" s="135">
        <v>150000000</v>
      </c>
      <c r="P525" s="135">
        <f t="shared" si="245"/>
        <v>0</v>
      </c>
      <c r="Q525" s="135">
        <f t="shared" si="246"/>
        <v>0</v>
      </c>
      <c r="R525" s="135">
        <f t="shared" si="271"/>
        <v>150000000</v>
      </c>
      <c r="T525" s="290">
        <v>30401010502</v>
      </c>
      <c r="U525" s="328" t="s">
        <v>744</v>
      </c>
      <c r="V525" s="329">
        <v>150000000</v>
      </c>
      <c r="W525" s="329">
        <v>0</v>
      </c>
      <c r="X525" s="329">
        <v>0</v>
      </c>
      <c r="Y525" s="329">
        <v>0</v>
      </c>
      <c r="Z525" s="329">
        <f t="shared" si="274"/>
        <v>150000000</v>
      </c>
      <c r="AA525" s="329">
        <v>0</v>
      </c>
      <c r="AB525" s="329">
        <v>150000000</v>
      </c>
      <c r="AC525" s="329">
        <v>0</v>
      </c>
      <c r="AD525" s="329">
        <v>0</v>
      </c>
      <c r="AE525" s="329">
        <v>150000000</v>
      </c>
      <c r="AF525" s="329">
        <v>0</v>
      </c>
      <c r="AG525" s="329">
        <v>150000000</v>
      </c>
      <c r="AH525" s="329">
        <v>0</v>
      </c>
      <c r="AI525" s="329">
        <v>150000000</v>
      </c>
      <c r="AJ525" s="335">
        <f t="shared" si="275"/>
        <v>0</v>
      </c>
    </row>
    <row r="526" spans="1:36" x14ac:dyDescent="0.25">
      <c r="A526" s="267">
        <v>30401010503</v>
      </c>
      <c r="B526" s="171" t="s">
        <v>745</v>
      </c>
      <c r="C526" s="135">
        <v>0</v>
      </c>
      <c r="D526" s="135">
        <v>500000000</v>
      </c>
      <c r="E526" s="135">
        <v>21353833.699999999</v>
      </c>
      <c r="F526" s="135">
        <v>1012000000</v>
      </c>
      <c r="G526" s="135">
        <f t="shared" si="273"/>
        <v>1490646166.3</v>
      </c>
      <c r="H526" s="135">
        <v>0</v>
      </c>
      <c r="I526" s="135">
        <v>669706476.29999995</v>
      </c>
      <c r="J526" s="135">
        <f t="shared" si="270"/>
        <v>820939690</v>
      </c>
      <c r="K526" s="135">
        <v>93833022</v>
      </c>
      <c r="L526" s="135">
        <v>318118215</v>
      </c>
      <c r="M526" s="135">
        <f t="shared" ref="M526:M589" si="277">+I526-L526</f>
        <v>351588261.29999995</v>
      </c>
      <c r="N526" s="135">
        <v>0</v>
      </c>
      <c r="O526" s="135">
        <v>1490646166.3</v>
      </c>
      <c r="P526" s="135">
        <f t="shared" ref="P526:P589" si="278">+O526-I526</f>
        <v>820939690</v>
      </c>
      <c r="Q526" s="135">
        <f t="shared" ref="Q526:Q589" si="279">+G526-O526</f>
        <v>0</v>
      </c>
      <c r="R526" s="135">
        <f t="shared" si="271"/>
        <v>318118215</v>
      </c>
      <c r="T526" s="290">
        <v>30401010503</v>
      </c>
      <c r="U526" s="328" t="s">
        <v>745</v>
      </c>
      <c r="V526" s="329">
        <v>0</v>
      </c>
      <c r="W526" s="330">
        <v>1012000000</v>
      </c>
      <c r="X526" s="329">
        <v>500000000</v>
      </c>
      <c r="Y526" s="329">
        <v>21353833.699999999</v>
      </c>
      <c r="Z526" s="329">
        <f t="shared" si="274"/>
        <v>1490646166.3</v>
      </c>
      <c r="AA526" s="329">
        <v>0</v>
      </c>
      <c r="AB526" s="329">
        <v>1490646166.3</v>
      </c>
      <c r="AC526" s="329">
        <v>0</v>
      </c>
      <c r="AD526" s="329">
        <v>0</v>
      </c>
      <c r="AE526" s="329">
        <v>669706476.29999995</v>
      </c>
      <c r="AF526" s="329">
        <v>820939690</v>
      </c>
      <c r="AG526" s="329">
        <v>224285193</v>
      </c>
      <c r="AH526" s="329">
        <v>93833022</v>
      </c>
      <c r="AI526" s="329">
        <v>318118215</v>
      </c>
      <c r="AJ526" s="335">
        <f t="shared" si="275"/>
        <v>0</v>
      </c>
    </row>
    <row r="527" spans="1:36" x14ac:dyDescent="0.25">
      <c r="A527" s="268">
        <v>304010106</v>
      </c>
      <c r="B527" s="269" t="s">
        <v>746</v>
      </c>
      <c r="C527" s="270">
        <f>+C528+C529</f>
        <v>448611265.10000002</v>
      </c>
      <c r="D527" s="270">
        <f t="shared" ref="D527:R527" si="280">+D528+D529</f>
        <v>0</v>
      </c>
      <c r="E527" s="270">
        <f t="shared" si="280"/>
        <v>713318762.10000002</v>
      </c>
      <c r="F527" s="270">
        <f t="shared" si="280"/>
        <v>1353000000</v>
      </c>
      <c r="G527" s="270">
        <f t="shared" si="273"/>
        <v>1088292503</v>
      </c>
      <c r="H527" s="270">
        <f t="shared" si="280"/>
        <v>113828075</v>
      </c>
      <c r="I527" s="270">
        <f t="shared" si="280"/>
        <v>714590876.5</v>
      </c>
      <c r="J527" s="270">
        <f t="shared" si="270"/>
        <v>373701626.5</v>
      </c>
      <c r="K527" s="270">
        <f t="shared" si="280"/>
        <v>51695602.5</v>
      </c>
      <c r="L527" s="270">
        <f t="shared" si="280"/>
        <v>301541080.5</v>
      </c>
      <c r="M527" s="270">
        <f t="shared" si="277"/>
        <v>413049796</v>
      </c>
      <c r="N527" s="270">
        <f t="shared" si="280"/>
        <v>0</v>
      </c>
      <c r="O527" s="270">
        <f t="shared" si="280"/>
        <v>1088292503</v>
      </c>
      <c r="P527" s="270">
        <f t="shared" si="278"/>
        <v>373701626.5</v>
      </c>
      <c r="Q527" s="270">
        <f t="shared" si="279"/>
        <v>0</v>
      </c>
      <c r="R527" s="270">
        <f t="shared" si="271"/>
        <v>301541080.5</v>
      </c>
      <c r="T527" s="290">
        <v>304010106</v>
      </c>
      <c r="U527" s="328" t="s">
        <v>746</v>
      </c>
      <c r="V527" s="329">
        <v>448611265.10000002</v>
      </c>
      <c r="W527" s="329">
        <v>1353000000</v>
      </c>
      <c r="X527" s="329">
        <v>0</v>
      </c>
      <c r="Y527" s="329">
        <v>713318762.10000002</v>
      </c>
      <c r="Z527" s="329">
        <f t="shared" si="274"/>
        <v>1088292503</v>
      </c>
      <c r="AA527" s="329">
        <v>0</v>
      </c>
      <c r="AB527" s="329">
        <v>1088292503</v>
      </c>
      <c r="AC527" s="329">
        <v>0</v>
      </c>
      <c r="AD527" s="329">
        <v>113828075</v>
      </c>
      <c r="AE527" s="329">
        <v>714590876.5</v>
      </c>
      <c r="AF527" s="329">
        <v>373701626.5</v>
      </c>
      <c r="AG527" s="329">
        <v>249845478</v>
      </c>
      <c r="AH527" s="329">
        <v>51695602.5</v>
      </c>
      <c r="AI527" s="329">
        <v>301541080.5</v>
      </c>
      <c r="AJ527" s="335">
        <f t="shared" si="275"/>
        <v>0</v>
      </c>
    </row>
    <row r="528" spans="1:36" x14ac:dyDescent="0.25">
      <c r="A528" s="266">
        <v>30401010602</v>
      </c>
      <c r="B528" s="171" t="s">
        <v>747</v>
      </c>
      <c r="C528" s="135">
        <v>340000000</v>
      </c>
      <c r="D528" s="135">
        <v>0</v>
      </c>
      <c r="E528" s="135">
        <v>29584137.100000001</v>
      </c>
      <c r="F528" s="135">
        <v>0</v>
      </c>
      <c r="G528" s="135">
        <f t="shared" si="273"/>
        <v>310415862.89999998</v>
      </c>
      <c r="H528" s="135">
        <v>0</v>
      </c>
      <c r="I528" s="135">
        <v>309981212</v>
      </c>
      <c r="J528" s="135">
        <f t="shared" si="270"/>
        <v>434650.89999997616</v>
      </c>
      <c r="K528" s="135">
        <v>0</v>
      </c>
      <c r="L528" s="135">
        <v>165282630</v>
      </c>
      <c r="M528" s="135">
        <f t="shared" si="277"/>
        <v>144698582</v>
      </c>
      <c r="N528" s="135">
        <v>0</v>
      </c>
      <c r="O528" s="135">
        <v>310415862.89999998</v>
      </c>
      <c r="P528" s="135">
        <f t="shared" si="278"/>
        <v>434650.89999997616</v>
      </c>
      <c r="Q528" s="135">
        <f t="shared" si="279"/>
        <v>0</v>
      </c>
      <c r="R528" s="135">
        <f t="shared" si="271"/>
        <v>165282630</v>
      </c>
      <c r="T528" s="290">
        <v>30401010602</v>
      </c>
      <c r="U528" s="328" t="s">
        <v>747</v>
      </c>
      <c r="V528" s="329">
        <v>340000000</v>
      </c>
      <c r="W528" s="329">
        <v>0</v>
      </c>
      <c r="X528" s="329">
        <v>0</v>
      </c>
      <c r="Y528" s="329">
        <v>29584137.100000001</v>
      </c>
      <c r="Z528" s="329">
        <f t="shared" si="274"/>
        <v>310415862.89999998</v>
      </c>
      <c r="AA528" s="329">
        <v>0</v>
      </c>
      <c r="AB528" s="329">
        <v>310415862.89999998</v>
      </c>
      <c r="AC528" s="329">
        <v>0</v>
      </c>
      <c r="AD528" s="329">
        <v>0</v>
      </c>
      <c r="AE528" s="329">
        <v>309981212</v>
      </c>
      <c r="AF528" s="329">
        <v>434650.89999997616</v>
      </c>
      <c r="AG528" s="329">
        <v>165282630</v>
      </c>
      <c r="AH528" s="329">
        <v>0</v>
      </c>
      <c r="AI528" s="329">
        <v>165282630</v>
      </c>
      <c r="AJ528" s="335">
        <f t="shared" si="275"/>
        <v>0</v>
      </c>
    </row>
    <row r="529" spans="1:36" x14ac:dyDescent="0.25">
      <c r="A529" s="267">
        <v>30401010603</v>
      </c>
      <c r="B529" s="171" t="s">
        <v>748</v>
      </c>
      <c r="C529" s="135">
        <v>108611265.09999999</v>
      </c>
      <c r="D529" s="135">
        <v>0</v>
      </c>
      <c r="E529" s="135">
        <v>683734625</v>
      </c>
      <c r="F529" s="135">
        <v>1353000000</v>
      </c>
      <c r="G529" s="135">
        <f t="shared" si="273"/>
        <v>777876640.10000002</v>
      </c>
      <c r="H529" s="135">
        <v>113828075</v>
      </c>
      <c r="I529" s="135">
        <v>404609664.5</v>
      </c>
      <c r="J529" s="135">
        <f t="shared" si="270"/>
        <v>373266975.60000002</v>
      </c>
      <c r="K529" s="135">
        <v>51695602.5</v>
      </c>
      <c r="L529" s="135">
        <v>136258450.5</v>
      </c>
      <c r="M529" s="135">
        <f t="shared" si="277"/>
        <v>268351214</v>
      </c>
      <c r="N529" s="135">
        <v>0</v>
      </c>
      <c r="O529" s="135">
        <v>777876640.10000002</v>
      </c>
      <c r="P529" s="135">
        <f t="shared" si="278"/>
        <v>373266975.60000002</v>
      </c>
      <c r="Q529" s="135">
        <f t="shared" si="279"/>
        <v>0</v>
      </c>
      <c r="R529" s="135">
        <f t="shared" si="271"/>
        <v>136258450.5</v>
      </c>
      <c r="T529" s="290">
        <v>30401010603</v>
      </c>
      <c r="U529" s="328" t="s">
        <v>748</v>
      </c>
      <c r="V529" s="329">
        <v>108611265.09999999</v>
      </c>
      <c r="W529" s="330">
        <v>1353000000</v>
      </c>
      <c r="X529" s="329">
        <v>0</v>
      </c>
      <c r="Y529" s="329">
        <v>683734625</v>
      </c>
      <c r="Z529" s="329">
        <f t="shared" si="274"/>
        <v>777876640.0999999</v>
      </c>
      <c r="AA529" s="329">
        <v>0</v>
      </c>
      <c r="AB529" s="329">
        <v>777876640.10000002</v>
      </c>
      <c r="AC529" s="329">
        <v>-1.1920928955078125E-7</v>
      </c>
      <c r="AD529" s="329">
        <v>113828075</v>
      </c>
      <c r="AE529" s="329">
        <v>404609664.5</v>
      </c>
      <c r="AF529" s="329">
        <v>373266975.60000002</v>
      </c>
      <c r="AG529" s="329">
        <v>84562848</v>
      </c>
      <c r="AH529" s="329">
        <v>51695602.5</v>
      </c>
      <c r="AI529" s="329">
        <v>136258450.5</v>
      </c>
      <c r="AJ529" s="335">
        <f t="shared" si="275"/>
        <v>0</v>
      </c>
    </row>
    <row r="530" spans="1:36" x14ac:dyDescent="0.25">
      <c r="A530" s="268">
        <v>304010107</v>
      </c>
      <c r="B530" s="269" t="s">
        <v>749</v>
      </c>
      <c r="C530" s="270">
        <f>+C531+C532</f>
        <v>250000000</v>
      </c>
      <c r="D530" s="270">
        <f t="shared" ref="D530:R530" si="281">+D531+D532</f>
        <v>0</v>
      </c>
      <c r="E530" s="270">
        <f t="shared" si="281"/>
        <v>733360000</v>
      </c>
      <c r="F530" s="270">
        <f t="shared" si="281"/>
        <v>1000000000</v>
      </c>
      <c r="G530" s="270">
        <f t="shared" si="273"/>
        <v>516640000</v>
      </c>
      <c r="H530" s="270">
        <f t="shared" si="281"/>
        <v>0</v>
      </c>
      <c r="I530" s="270">
        <f t="shared" si="281"/>
        <v>0</v>
      </c>
      <c r="J530" s="270">
        <f t="shared" si="270"/>
        <v>516640000</v>
      </c>
      <c r="K530" s="270">
        <f t="shared" si="281"/>
        <v>0</v>
      </c>
      <c r="L530" s="270">
        <f t="shared" si="281"/>
        <v>0</v>
      </c>
      <c r="M530" s="270">
        <f t="shared" si="277"/>
        <v>0</v>
      </c>
      <c r="N530" s="270">
        <f t="shared" si="281"/>
        <v>0</v>
      </c>
      <c r="O530" s="270">
        <f t="shared" si="281"/>
        <v>516640000</v>
      </c>
      <c r="P530" s="270">
        <f t="shared" si="278"/>
        <v>516640000</v>
      </c>
      <c r="Q530" s="270">
        <f t="shared" si="279"/>
        <v>0</v>
      </c>
      <c r="R530" s="270">
        <f t="shared" si="271"/>
        <v>0</v>
      </c>
      <c r="T530" s="290">
        <v>304010107</v>
      </c>
      <c r="U530" s="328" t="s">
        <v>749</v>
      </c>
      <c r="V530" s="329">
        <v>250000000</v>
      </c>
      <c r="W530" s="329">
        <v>1000000000</v>
      </c>
      <c r="X530" s="329">
        <v>0</v>
      </c>
      <c r="Y530" s="329">
        <v>733360000</v>
      </c>
      <c r="Z530" s="329">
        <f t="shared" si="274"/>
        <v>516640000</v>
      </c>
      <c r="AA530" s="329">
        <v>0</v>
      </c>
      <c r="AB530" s="329">
        <v>516640000</v>
      </c>
      <c r="AC530" s="329">
        <v>0</v>
      </c>
      <c r="AD530" s="329">
        <v>0</v>
      </c>
      <c r="AE530" s="329">
        <v>0</v>
      </c>
      <c r="AF530" s="329">
        <v>516640000</v>
      </c>
      <c r="AG530" s="329">
        <v>0</v>
      </c>
      <c r="AH530" s="329">
        <v>0</v>
      </c>
      <c r="AI530" s="329">
        <v>0</v>
      </c>
      <c r="AJ530" s="335">
        <f t="shared" si="275"/>
        <v>0</v>
      </c>
    </row>
    <row r="531" spans="1:36" x14ac:dyDescent="0.25">
      <c r="A531" s="271">
        <v>30401010701</v>
      </c>
      <c r="B531" s="171" t="s">
        <v>750</v>
      </c>
      <c r="C531" s="135">
        <v>250000000</v>
      </c>
      <c r="D531" s="135">
        <v>0</v>
      </c>
      <c r="E531" s="135">
        <v>250000000</v>
      </c>
      <c r="F531" s="135">
        <v>0</v>
      </c>
      <c r="G531" s="135">
        <f t="shared" si="273"/>
        <v>0</v>
      </c>
      <c r="H531" s="135">
        <v>0</v>
      </c>
      <c r="I531" s="135">
        <v>0</v>
      </c>
      <c r="J531" s="135">
        <f t="shared" si="270"/>
        <v>0</v>
      </c>
      <c r="K531" s="135">
        <v>0</v>
      </c>
      <c r="L531" s="135">
        <v>0</v>
      </c>
      <c r="M531" s="135">
        <f t="shared" si="277"/>
        <v>0</v>
      </c>
      <c r="N531" s="135">
        <v>0</v>
      </c>
      <c r="O531" s="135">
        <v>0</v>
      </c>
      <c r="P531" s="135">
        <f t="shared" si="278"/>
        <v>0</v>
      </c>
      <c r="Q531" s="135">
        <f t="shared" si="279"/>
        <v>0</v>
      </c>
      <c r="R531" s="135">
        <f t="shared" si="271"/>
        <v>0</v>
      </c>
      <c r="T531" s="290">
        <v>30401010701</v>
      </c>
      <c r="U531" s="328" t="s">
        <v>750</v>
      </c>
      <c r="V531" s="329">
        <v>250000000</v>
      </c>
      <c r="W531" s="329">
        <v>0</v>
      </c>
      <c r="X531" s="329">
        <v>0</v>
      </c>
      <c r="Y531" s="329">
        <v>250000000</v>
      </c>
      <c r="Z531" s="329">
        <f t="shared" si="274"/>
        <v>0</v>
      </c>
      <c r="AA531" s="329">
        <v>0</v>
      </c>
      <c r="AB531" s="329">
        <v>0</v>
      </c>
      <c r="AC531" s="329">
        <v>0</v>
      </c>
      <c r="AD531" s="329">
        <v>0</v>
      </c>
      <c r="AE531" s="329">
        <v>0</v>
      </c>
      <c r="AF531" s="329">
        <v>0</v>
      </c>
      <c r="AG531" s="329">
        <v>0</v>
      </c>
      <c r="AH531" s="329">
        <v>0</v>
      </c>
      <c r="AI531" s="329">
        <v>0</v>
      </c>
      <c r="AJ531" s="335">
        <f t="shared" si="275"/>
        <v>0</v>
      </c>
    </row>
    <row r="532" spans="1:36" x14ac:dyDescent="0.25">
      <c r="A532" s="267">
        <v>30401010703</v>
      </c>
      <c r="B532" s="171" t="s">
        <v>1384</v>
      </c>
      <c r="C532" s="135">
        <v>0</v>
      </c>
      <c r="D532" s="135">
        <v>0</v>
      </c>
      <c r="E532" s="135">
        <v>483360000</v>
      </c>
      <c r="F532" s="135">
        <v>1000000000</v>
      </c>
      <c r="G532" s="135">
        <f t="shared" si="273"/>
        <v>516640000</v>
      </c>
      <c r="H532" s="135">
        <v>0</v>
      </c>
      <c r="I532" s="135">
        <v>0</v>
      </c>
      <c r="J532" s="135">
        <f t="shared" si="270"/>
        <v>516640000</v>
      </c>
      <c r="K532" s="135">
        <v>0</v>
      </c>
      <c r="L532" s="135">
        <v>0</v>
      </c>
      <c r="M532" s="135">
        <f t="shared" si="277"/>
        <v>0</v>
      </c>
      <c r="N532" s="135">
        <v>0</v>
      </c>
      <c r="O532" s="135">
        <v>516640000</v>
      </c>
      <c r="P532" s="135">
        <f t="shared" si="278"/>
        <v>516640000</v>
      </c>
      <c r="Q532" s="135">
        <f t="shared" si="279"/>
        <v>0</v>
      </c>
      <c r="R532" s="135">
        <f t="shared" si="271"/>
        <v>0</v>
      </c>
      <c r="T532" s="290">
        <v>30401010703</v>
      </c>
      <c r="U532" s="328" t="s">
        <v>1384</v>
      </c>
      <c r="V532" s="329">
        <v>0</v>
      </c>
      <c r="W532" s="330">
        <v>1000000000</v>
      </c>
      <c r="X532" s="329">
        <v>0</v>
      </c>
      <c r="Y532" s="329">
        <v>483360000</v>
      </c>
      <c r="Z532" s="329">
        <f t="shared" si="274"/>
        <v>516640000</v>
      </c>
      <c r="AA532" s="329">
        <v>0</v>
      </c>
      <c r="AB532" s="329">
        <v>516640000</v>
      </c>
      <c r="AC532" s="329">
        <v>0</v>
      </c>
      <c r="AD532" s="329">
        <v>0</v>
      </c>
      <c r="AE532" s="329">
        <v>0</v>
      </c>
      <c r="AF532" s="329">
        <v>516640000</v>
      </c>
      <c r="AG532" s="329">
        <v>0</v>
      </c>
      <c r="AH532" s="329">
        <v>0</v>
      </c>
      <c r="AI532" s="329">
        <v>0</v>
      </c>
      <c r="AJ532" s="335">
        <f t="shared" si="275"/>
        <v>0</v>
      </c>
    </row>
    <row r="533" spans="1:36" x14ac:dyDescent="0.25">
      <c r="A533" s="233">
        <v>30402</v>
      </c>
      <c r="B533" s="234" t="s">
        <v>751</v>
      </c>
      <c r="C533" s="145">
        <f>+C534</f>
        <v>545900000</v>
      </c>
      <c r="D533" s="145">
        <f t="shared" ref="D533:R535" si="282">+D534</f>
        <v>0</v>
      </c>
      <c r="E533" s="145">
        <f t="shared" si="282"/>
        <v>488900000</v>
      </c>
      <c r="F533" s="145">
        <f t="shared" si="282"/>
        <v>0</v>
      </c>
      <c r="G533" s="145">
        <f t="shared" si="273"/>
        <v>57000000</v>
      </c>
      <c r="H533" s="145">
        <f t="shared" si="282"/>
        <v>0</v>
      </c>
      <c r="I533" s="145">
        <f t="shared" si="282"/>
        <v>57000000</v>
      </c>
      <c r="J533" s="145">
        <f t="shared" si="270"/>
        <v>0</v>
      </c>
      <c r="K533" s="145">
        <f t="shared" si="282"/>
        <v>0</v>
      </c>
      <c r="L533" s="145">
        <f t="shared" si="282"/>
        <v>57000000</v>
      </c>
      <c r="M533" s="145">
        <f t="shared" si="277"/>
        <v>0</v>
      </c>
      <c r="N533" s="145">
        <f t="shared" si="282"/>
        <v>0</v>
      </c>
      <c r="O533" s="145">
        <f t="shared" si="282"/>
        <v>57000000</v>
      </c>
      <c r="P533" s="145">
        <f t="shared" si="278"/>
        <v>0</v>
      </c>
      <c r="Q533" s="145">
        <f t="shared" si="279"/>
        <v>0</v>
      </c>
      <c r="R533" s="145">
        <f t="shared" si="271"/>
        <v>57000000</v>
      </c>
      <c r="T533" s="290">
        <v>30402</v>
      </c>
      <c r="U533" s="328" t="s">
        <v>751</v>
      </c>
      <c r="V533" s="329">
        <v>545900000</v>
      </c>
      <c r="W533" s="329">
        <v>0</v>
      </c>
      <c r="X533" s="329">
        <v>0</v>
      </c>
      <c r="Y533" s="329">
        <v>488900000</v>
      </c>
      <c r="Z533" s="329">
        <f t="shared" si="274"/>
        <v>57000000</v>
      </c>
      <c r="AA533" s="329">
        <v>0</v>
      </c>
      <c r="AB533" s="329">
        <v>57000000</v>
      </c>
      <c r="AC533" s="329">
        <v>0</v>
      </c>
      <c r="AD533" s="329">
        <v>0</v>
      </c>
      <c r="AE533" s="329">
        <v>57000000</v>
      </c>
      <c r="AF533" s="329">
        <v>0</v>
      </c>
      <c r="AG533" s="329">
        <v>57000000</v>
      </c>
      <c r="AH533" s="329">
        <v>0</v>
      </c>
      <c r="AI533" s="329">
        <v>57000000</v>
      </c>
      <c r="AJ533" s="335">
        <f t="shared" si="275"/>
        <v>0</v>
      </c>
    </row>
    <row r="534" spans="1:36" s="231" customFormat="1" x14ac:dyDescent="0.25">
      <c r="A534" s="233">
        <v>3040201</v>
      </c>
      <c r="B534" s="234" t="s">
        <v>752</v>
      </c>
      <c r="C534" s="145">
        <f>+C535</f>
        <v>545900000</v>
      </c>
      <c r="D534" s="145">
        <f t="shared" si="282"/>
        <v>0</v>
      </c>
      <c r="E534" s="145">
        <f t="shared" si="282"/>
        <v>488900000</v>
      </c>
      <c r="F534" s="145">
        <f t="shared" si="282"/>
        <v>0</v>
      </c>
      <c r="G534" s="145">
        <f t="shared" si="273"/>
        <v>57000000</v>
      </c>
      <c r="H534" s="145">
        <f t="shared" si="282"/>
        <v>0</v>
      </c>
      <c r="I534" s="145">
        <f t="shared" si="282"/>
        <v>57000000</v>
      </c>
      <c r="J534" s="145">
        <f t="shared" si="270"/>
        <v>0</v>
      </c>
      <c r="K534" s="145">
        <f t="shared" si="282"/>
        <v>0</v>
      </c>
      <c r="L534" s="145">
        <f t="shared" si="282"/>
        <v>57000000</v>
      </c>
      <c r="M534" s="145">
        <f t="shared" si="277"/>
        <v>0</v>
      </c>
      <c r="N534" s="145">
        <f t="shared" si="282"/>
        <v>0</v>
      </c>
      <c r="O534" s="145">
        <f t="shared" si="282"/>
        <v>57000000</v>
      </c>
      <c r="P534" s="145">
        <f t="shared" si="278"/>
        <v>0</v>
      </c>
      <c r="Q534" s="145">
        <f t="shared" si="279"/>
        <v>0</v>
      </c>
      <c r="R534" s="145">
        <f t="shared" si="271"/>
        <v>57000000</v>
      </c>
      <c r="T534" s="290">
        <v>3040201</v>
      </c>
      <c r="U534" s="328" t="s">
        <v>752</v>
      </c>
      <c r="V534" s="329">
        <v>545900000</v>
      </c>
      <c r="W534" s="329">
        <v>0</v>
      </c>
      <c r="X534" s="329">
        <v>0</v>
      </c>
      <c r="Y534" s="329">
        <v>488900000</v>
      </c>
      <c r="Z534" s="329">
        <f t="shared" si="274"/>
        <v>57000000</v>
      </c>
      <c r="AA534" s="329">
        <v>0</v>
      </c>
      <c r="AB534" s="329">
        <v>57000000</v>
      </c>
      <c r="AC534" s="329">
        <v>0</v>
      </c>
      <c r="AD534" s="329">
        <v>0</v>
      </c>
      <c r="AE534" s="329">
        <v>57000000</v>
      </c>
      <c r="AF534" s="329">
        <v>0</v>
      </c>
      <c r="AG534" s="329">
        <v>57000000</v>
      </c>
      <c r="AH534" s="329">
        <v>0</v>
      </c>
      <c r="AI534" s="329">
        <v>57000000</v>
      </c>
      <c r="AJ534" s="335">
        <f t="shared" si="275"/>
        <v>0</v>
      </c>
    </row>
    <row r="535" spans="1:36" s="231" customFormat="1" x14ac:dyDescent="0.25">
      <c r="A535" s="268">
        <v>304020101</v>
      </c>
      <c r="B535" s="269" t="s">
        <v>753</v>
      </c>
      <c r="C535" s="270">
        <f>+C536</f>
        <v>545900000</v>
      </c>
      <c r="D535" s="270">
        <f t="shared" si="282"/>
        <v>0</v>
      </c>
      <c r="E535" s="270">
        <f t="shared" si="282"/>
        <v>488900000</v>
      </c>
      <c r="F535" s="270">
        <f t="shared" si="282"/>
        <v>0</v>
      </c>
      <c r="G535" s="270">
        <f t="shared" si="273"/>
        <v>57000000</v>
      </c>
      <c r="H535" s="270">
        <f t="shared" si="282"/>
        <v>0</v>
      </c>
      <c r="I535" s="270">
        <f t="shared" si="282"/>
        <v>57000000</v>
      </c>
      <c r="J535" s="270">
        <f t="shared" si="270"/>
        <v>0</v>
      </c>
      <c r="K535" s="270">
        <f t="shared" si="282"/>
        <v>0</v>
      </c>
      <c r="L535" s="270">
        <f t="shared" si="282"/>
        <v>57000000</v>
      </c>
      <c r="M535" s="270">
        <f t="shared" si="277"/>
        <v>0</v>
      </c>
      <c r="N535" s="270">
        <f t="shared" si="282"/>
        <v>0</v>
      </c>
      <c r="O535" s="270">
        <f t="shared" si="282"/>
        <v>57000000</v>
      </c>
      <c r="P535" s="270">
        <f t="shared" si="278"/>
        <v>0</v>
      </c>
      <c r="Q535" s="270">
        <f t="shared" si="279"/>
        <v>0</v>
      </c>
      <c r="R535" s="270">
        <f t="shared" si="271"/>
        <v>57000000</v>
      </c>
      <c r="T535" s="290">
        <v>304020101</v>
      </c>
      <c r="U535" s="328" t="s">
        <v>753</v>
      </c>
      <c r="V535" s="329">
        <v>545900000</v>
      </c>
      <c r="W535" s="329">
        <v>0</v>
      </c>
      <c r="X535" s="329">
        <v>0</v>
      </c>
      <c r="Y535" s="329">
        <v>488900000</v>
      </c>
      <c r="Z535" s="329">
        <f t="shared" si="274"/>
        <v>57000000</v>
      </c>
      <c r="AA535" s="329">
        <v>0</v>
      </c>
      <c r="AB535" s="329">
        <v>57000000</v>
      </c>
      <c r="AC535" s="329">
        <v>0</v>
      </c>
      <c r="AD535" s="329">
        <v>0</v>
      </c>
      <c r="AE535" s="329">
        <v>57000000</v>
      </c>
      <c r="AF535" s="329">
        <v>0</v>
      </c>
      <c r="AG535" s="329">
        <v>57000000</v>
      </c>
      <c r="AH535" s="329">
        <v>0</v>
      </c>
      <c r="AI535" s="329">
        <v>57000000</v>
      </c>
      <c r="AJ535" s="335">
        <f t="shared" si="275"/>
        <v>0</v>
      </c>
    </row>
    <row r="536" spans="1:36" s="256" customFormat="1" x14ac:dyDescent="0.25">
      <c r="A536" s="272">
        <v>30402010104</v>
      </c>
      <c r="B536" s="171" t="s">
        <v>754</v>
      </c>
      <c r="C536" s="135">
        <v>545900000</v>
      </c>
      <c r="D536" s="135">
        <v>0</v>
      </c>
      <c r="E536" s="135">
        <v>488900000</v>
      </c>
      <c r="F536" s="135">
        <v>0</v>
      </c>
      <c r="G536" s="135">
        <f t="shared" si="273"/>
        <v>57000000</v>
      </c>
      <c r="H536" s="135">
        <v>0</v>
      </c>
      <c r="I536" s="135">
        <v>57000000</v>
      </c>
      <c r="J536" s="135">
        <f t="shared" si="270"/>
        <v>0</v>
      </c>
      <c r="K536" s="135">
        <v>0</v>
      </c>
      <c r="L536" s="135">
        <v>57000000</v>
      </c>
      <c r="M536" s="135">
        <f t="shared" si="277"/>
        <v>0</v>
      </c>
      <c r="N536" s="135">
        <v>0</v>
      </c>
      <c r="O536" s="135">
        <v>57000000</v>
      </c>
      <c r="P536" s="135">
        <f t="shared" si="278"/>
        <v>0</v>
      </c>
      <c r="Q536" s="135">
        <f t="shared" si="279"/>
        <v>0</v>
      </c>
      <c r="R536" s="135">
        <f t="shared" si="271"/>
        <v>57000000</v>
      </c>
      <c r="S536" s="274"/>
      <c r="T536" s="290">
        <v>30402010104</v>
      </c>
      <c r="U536" s="328" t="s">
        <v>754</v>
      </c>
      <c r="V536" s="329">
        <v>545900000</v>
      </c>
      <c r="W536" s="329">
        <v>0</v>
      </c>
      <c r="X536" s="329">
        <v>0</v>
      </c>
      <c r="Y536" s="329">
        <v>488900000</v>
      </c>
      <c r="Z536" s="329">
        <f t="shared" si="274"/>
        <v>57000000</v>
      </c>
      <c r="AA536" s="329">
        <v>0</v>
      </c>
      <c r="AB536" s="329">
        <v>57000000</v>
      </c>
      <c r="AC536" s="329">
        <v>0</v>
      </c>
      <c r="AD536" s="329">
        <v>0</v>
      </c>
      <c r="AE536" s="329">
        <v>57000000</v>
      </c>
      <c r="AF536" s="329">
        <v>0</v>
      </c>
      <c r="AG536" s="329">
        <v>57000000</v>
      </c>
      <c r="AH536" s="329">
        <v>0</v>
      </c>
      <c r="AI536" s="329">
        <v>57000000</v>
      </c>
      <c r="AJ536" s="335">
        <f t="shared" si="275"/>
        <v>0</v>
      </c>
    </row>
    <row r="537" spans="1:36" x14ac:dyDescent="0.25">
      <c r="A537" s="233">
        <v>305</v>
      </c>
      <c r="B537" s="234" t="s">
        <v>793</v>
      </c>
      <c r="C537" s="145">
        <f>+C538</f>
        <v>0</v>
      </c>
      <c r="D537" s="145">
        <f t="shared" ref="D537:R537" si="283">+D538</f>
        <v>183304680.77000001</v>
      </c>
      <c r="E537" s="145">
        <f t="shared" si="283"/>
        <v>183304680.77000001</v>
      </c>
      <c r="F537" s="145">
        <f t="shared" si="283"/>
        <v>13579829355.990002</v>
      </c>
      <c r="G537" s="145">
        <f t="shared" si="273"/>
        <v>13579829355.990002</v>
      </c>
      <c r="H537" s="145">
        <f t="shared" si="283"/>
        <v>687434796.66999996</v>
      </c>
      <c r="I537" s="145">
        <f t="shared" si="283"/>
        <v>3505991202.3899999</v>
      </c>
      <c r="J537" s="145">
        <f t="shared" si="270"/>
        <v>10073838153.600002</v>
      </c>
      <c r="K537" s="145">
        <f t="shared" si="283"/>
        <v>1030562692.5</v>
      </c>
      <c r="L537" s="145">
        <f t="shared" si="283"/>
        <v>1948301632.0700002</v>
      </c>
      <c r="M537" s="145">
        <f t="shared" si="277"/>
        <v>1557689570.3199997</v>
      </c>
      <c r="N537" s="145">
        <f t="shared" si="283"/>
        <v>1311570114.7199998</v>
      </c>
      <c r="O537" s="145">
        <f t="shared" si="283"/>
        <v>5322198934.9899998</v>
      </c>
      <c r="P537" s="145">
        <f t="shared" si="278"/>
        <v>1816207732.5999999</v>
      </c>
      <c r="Q537" s="145">
        <f t="shared" si="279"/>
        <v>8257630421.0000019</v>
      </c>
      <c r="R537" s="145">
        <f t="shared" si="271"/>
        <v>1948301632.0700002</v>
      </c>
      <c r="T537" s="290">
        <v>305</v>
      </c>
      <c r="U537" s="328" t="s">
        <v>793</v>
      </c>
      <c r="V537" s="329">
        <v>0</v>
      </c>
      <c r="W537" s="329">
        <f>+W538</f>
        <v>13579829355.990002</v>
      </c>
      <c r="X537" s="329">
        <v>183304680.77000001</v>
      </c>
      <c r="Y537" s="329">
        <v>183304680.77000001</v>
      </c>
      <c r="Z537" s="329">
        <f t="shared" si="274"/>
        <v>13579829355.990002</v>
      </c>
      <c r="AA537" s="329">
        <v>1311570114.7199998</v>
      </c>
      <c r="AB537" s="329">
        <v>5318254433.29</v>
      </c>
      <c r="AC537" s="329">
        <v>8261574922.6999998</v>
      </c>
      <c r="AD537" s="329">
        <v>687434796.6699996</v>
      </c>
      <c r="AE537" s="329">
        <v>3502161599.1900001</v>
      </c>
      <c r="AF537" s="329">
        <v>1816092834.0999999</v>
      </c>
      <c r="AG537" s="329">
        <v>958429171.57000005</v>
      </c>
      <c r="AH537" s="329">
        <v>1076760656.8600001</v>
      </c>
      <c r="AI537" s="329">
        <v>2035189828.4300001</v>
      </c>
      <c r="AJ537" s="335">
        <f t="shared" si="275"/>
        <v>0</v>
      </c>
    </row>
    <row r="538" spans="1:36" x14ac:dyDescent="0.25">
      <c r="A538" s="233">
        <v>3051</v>
      </c>
      <c r="B538" s="234" t="s">
        <v>793</v>
      </c>
      <c r="C538" s="145">
        <f>+C539+C540+C541+C542+C543+C544+C545+C546+C547+C548+C549+C550+C551+C552+C553+C554+C555+C556+C557+C558+C559+C560+C561+C562+C563+C564+C565+C566+C567+C568+C569+C570+C571+C572+C573+C574+C575+C576+C577+C578+C579+C580+C581+C582+C583+C584+C585+C586+C587+C588+C589+C590+C591+C592+C593+C594+C595+C596+C597+C598+C599+C600+C601+C602+C603+C604+C605+C606+C607+C608+C609+C610+C611+C612+C613+C624+C625+C626+C627+C628</f>
        <v>0</v>
      </c>
      <c r="D538" s="145">
        <f t="shared" ref="D538:R538" si="284">+D539+D540+D541+D542+D543+D544+D545+D546+D547+D548+D549+D550+D551+D552+D553+D554+D555+D556+D557+D558+D559+D560+D561+D562+D563+D564+D565+D566+D567+D568+D569+D570+D571+D572+D573+D574+D575+D576+D577+D578+D579+D580+D581+D582+D583+D584+D585+D586+D587+D588+D589+D590+D591+D592+D593+D594+D595+D596+D597+D598+D599+D600+D601+D602+D603+D604+D605+D606+D607+D608+D609+D610+D611+D612+D613+D624+D625+D626+D627+D628</f>
        <v>183304680.77000001</v>
      </c>
      <c r="E538" s="145">
        <f t="shared" si="284"/>
        <v>183304680.77000001</v>
      </c>
      <c r="F538" s="145">
        <f t="shared" si="284"/>
        <v>13579829355.990002</v>
      </c>
      <c r="G538" s="145">
        <f t="shared" si="273"/>
        <v>13579829355.990002</v>
      </c>
      <c r="H538" s="145">
        <f t="shared" si="284"/>
        <v>687434796.66999996</v>
      </c>
      <c r="I538" s="145">
        <f t="shared" si="284"/>
        <v>3505991202.3899999</v>
      </c>
      <c r="J538" s="145">
        <f t="shared" si="270"/>
        <v>10073838153.600002</v>
      </c>
      <c r="K538" s="145">
        <f t="shared" si="284"/>
        <v>1030562692.5</v>
      </c>
      <c r="L538" s="145">
        <f t="shared" si="284"/>
        <v>1948301632.0700002</v>
      </c>
      <c r="M538" s="145">
        <f t="shared" si="277"/>
        <v>1557689570.3199997</v>
      </c>
      <c r="N538" s="145">
        <f t="shared" si="284"/>
        <v>1311570114.7199998</v>
      </c>
      <c r="O538" s="145">
        <f t="shared" si="284"/>
        <v>5322198934.9899998</v>
      </c>
      <c r="P538" s="145">
        <f t="shared" si="278"/>
        <v>1816207732.5999999</v>
      </c>
      <c r="Q538" s="145">
        <f t="shared" si="279"/>
        <v>8257630421.0000019</v>
      </c>
      <c r="R538" s="145">
        <f t="shared" si="271"/>
        <v>1948301632.0700002</v>
      </c>
      <c r="T538" s="290">
        <v>3051</v>
      </c>
      <c r="U538" s="328" t="s">
        <v>793</v>
      </c>
      <c r="V538" s="329">
        <v>0</v>
      </c>
      <c r="W538" s="329">
        <f>+W539+W540+W541+W542+W543+W544+W545+W546+W547+W548+W549+W550+W551+W552+W553+W554+W555+W556+W557+W558+W559+W560+W561+W562+W563+W564+W565+W566+W567+W568+W569+W570+W571+W572+W573+W574+W575+W576+W577+W578+W579+W580+W581+W582+W583+W584+W585+W586+W587+W588+W589+W590+W591+W592+W593+W594+W595+W596+W597+W598+W599+W600+W601+W602+W603+W604+W605+W606+W607+W608+W609+W610+W611+W612+W613+W624+W625+W626+W627+W628</f>
        <v>13579829355.990002</v>
      </c>
      <c r="X538" s="329">
        <v>183304680.77000001</v>
      </c>
      <c r="Y538" s="329">
        <v>183304680.77000001</v>
      </c>
      <c r="Z538" s="329">
        <f t="shared" si="274"/>
        <v>13579829355.990002</v>
      </c>
      <c r="AA538" s="329">
        <v>1311570114.7199998</v>
      </c>
      <c r="AB538" s="329">
        <v>5318254433.29</v>
      </c>
      <c r="AC538" s="329">
        <v>8261574922.6999998</v>
      </c>
      <c r="AD538" s="329">
        <v>687434796.6699996</v>
      </c>
      <c r="AE538" s="329">
        <v>3502161599.1900001</v>
      </c>
      <c r="AF538" s="329">
        <v>1816092834.0999999</v>
      </c>
      <c r="AG538" s="329">
        <v>958429171.57000005</v>
      </c>
      <c r="AH538" s="329">
        <v>1076760656.8600001</v>
      </c>
      <c r="AI538" s="329">
        <v>2035189828.4300001</v>
      </c>
      <c r="AJ538" s="335">
        <f t="shared" si="275"/>
        <v>0</v>
      </c>
    </row>
    <row r="539" spans="1:36" x14ac:dyDescent="0.25">
      <c r="A539" s="170">
        <v>305101</v>
      </c>
      <c r="B539" s="251" t="s">
        <v>1301</v>
      </c>
      <c r="C539" s="135"/>
      <c r="D539" s="135">
        <v>0</v>
      </c>
      <c r="E539" s="135">
        <v>0</v>
      </c>
      <c r="F539" s="135">
        <v>320000000</v>
      </c>
      <c r="G539" s="135">
        <f t="shared" si="273"/>
        <v>320000000</v>
      </c>
      <c r="H539" s="135">
        <v>0</v>
      </c>
      <c r="I539" s="135">
        <v>120000000</v>
      </c>
      <c r="J539" s="135">
        <f t="shared" si="270"/>
        <v>200000000</v>
      </c>
      <c r="K539" s="135">
        <v>60000000</v>
      </c>
      <c r="L539" s="135">
        <v>120000000</v>
      </c>
      <c r="M539" s="135">
        <f t="shared" si="277"/>
        <v>0</v>
      </c>
      <c r="N539" s="135">
        <v>0</v>
      </c>
      <c r="O539" s="135">
        <v>140000000</v>
      </c>
      <c r="P539" s="135">
        <f t="shared" si="278"/>
        <v>20000000</v>
      </c>
      <c r="Q539" s="135">
        <f t="shared" si="279"/>
        <v>180000000</v>
      </c>
      <c r="R539" s="135">
        <f t="shared" si="271"/>
        <v>120000000</v>
      </c>
      <c r="T539" s="290">
        <v>305101</v>
      </c>
      <c r="U539" s="328" t="s">
        <v>1301</v>
      </c>
      <c r="V539" s="329">
        <v>0</v>
      </c>
      <c r="W539" s="330">
        <v>320000000</v>
      </c>
      <c r="X539" s="329">
        <v>0</v>
      </c>
      <c r="Y539" s="329">
        <v>0</v>
      </c>
      <c r="Z539" s="329">
        <f t="shared" si="274"/>
        <v>320000000</v>
      </c>
      <c r="AA539" s="329">
        <v>0</v>
      </c>
      <c r="AB539" s="329">
        <v>140000000</v>
      </c>
      <c r="AC539" s="329">
        <v>180000000</v>
      </c>
      <c r="AD539" s="329">
        <v>0</v>
      </c>
      <c r="AE539" s="329">
        <v>120000000</v>
      </c>
      <c r="AF539" s="329">
        <v>20000000</v>
      </c>
      <c r="AG539" s="329">
        <v>60000000</v>
      </c>
      <c r="AH539" s="329">
        <v>60000000</v>
      </c>
      <c r="AI539" s="329">
        <v>120000000</v>
      </c>
      <c r="AJ539" s="335">
        <f t="shared" si="275"/>
        <v>0</v>
      </c>
    </row>
    <row r="540" spans="1:36" x14ac:dyDescent="0.25">
      <c r="A540" s="170">
        <v>305102</v>
      </c>
      <c r="B540" s="251" t="s">
        <v>1302</v>
      </c>
      <c r="C540" s="135"/>
      <c r="D540" s="135">
        <v>0</v>
      </c>
      <c r="E540" s="135">
        <v>0</v>
      </c>
      <c r="F540" s="135">
        <v>32000000</v>
      </c>
      <c r="G540" s="135">
        <f t="shared" si="273"/>
        <v>32000000</v>
      </c>
      <c r="H540" s="135">
        <v>0</v>
      </c>
      <c r="I540" s="135">
        <v>25540691</v>
      </c>
      <c r="J540" s="135">
        <f t="shared" si="270"/>
        <v>6459309</v>
      </c>
      <c r="K540" s="135">
        <v>1800000</v>
      </c>
      <c r="L540" s="135">
        <v>8172560</v>
      </c>
      <c r="M540" s="135">
        <f t="shared" si="277"/>
        <v>17368131</v>
      </c>
      <c r="N540" s="135">
        <v>0</v>
      </c>
      <c r="O540" s="135">
        <v>31540691</v>
      </c>
      <c r="P540" s="135">
        <f t="shared" si="278"/>
        <v>6000000</v>
      </c>
      <c r="Q540" s="135">
        <f t="shared" si="279"/>
        <v>459309</v>
      </c>
      <c r="R540" s="135">
        <f t="shared" si="271"/>
        <v>8172560</v>
      </c>
      <c r="T540" s="290">
        <v>305102</v>
      </c>
      <c r="U540" s="328" t="s">
        <v>1302</v>
      </c>
      <c r="V540" s="329">
        <v>0</v>
      </c>
      <c r="W540" s="330">
        <v>32000000</v>
      </c>
      <c r="X540" s="329">
        <v>0</v>
      </c>
      <c r="Y540" s="329">
        <v>0</v>
      </c>
      <c r="Z540" s="329">
        <f t="shared" si="274"/>
        <v>32000000</v>
      </c>
      <c r="AA540" s="329">
        <v>0</v>
      </c>
      <c r="AB540" s="329">
        <v>31540691</v>
      </c>
      <c r="AC540" s="329">
        <v>459309</v>
      </c>
      <c r="AD540" s="329">
        <v>0</v>
      </c>
      <c r="AE540" s="329">
        <v>25540691</v>
      </c>
      <c r="AF540" s="329">
        <v>6000000</v>
      </c>
      <c r="AG540" s="329">
        <v>6372560</v>
      </c>
      <c r="AH540" s="329">
        <v>1800000</v>
      </c>
      <c r="AI540" s="329">
        <v>8172560</v>
      </c>
      <c r="AJ540" s="335">
        <f t="shared" si="275"/>
        <v>0</v>
      </c>
    </row>
    <row r="541" spans="1:36" x14ac:dyDescent="0.25">
      <c r="A541" s="170">
        <v>305103</v>
      </c>
      <c r="B541" s="251" t="s">
        <v>1303</v>
      </c>
      <c r="C541" s="135"/>
      <c r="D541" s="135">
        <v>0</v>
      </c>
      <c r="E541" s="135">
        <v>0</v>
      </c>
      <c r="F541" s="135">
        <v>20000000</v>
      </c>
      <c r="G541" s="135">
        <f t="shared" si="273"/>
        <v>20000000</v>
      </c>
      <c r="H541" s="135">
        <v>0</v>
      </c>
      <c r="I541" s="135">
        <v>0</v>
      </c>
      <c r="J541" s="135">
        <f t="shared" si="270"/>
        <v>20000000</v>
      </c>
      <c r="K541" s="135">
        <v>0</v>
      </c>
      <c r="L541" s="135">
        <v>0</v>
      </c>
      <c r="M541" s="135">
        <f t="shared" si="277"/>
        <v>0</v>
      </c>
      <c r="N541" s="135">
        <v>0</v>
      </c>
      <c r="O541" s="135">
        <v>0</v>
      </c>
      <c r="P541" s="135">
        <f t="shared" si="278"/>
        <v>0</v>
      </c>
      <c r="Q541" s="135">
        <f t="shared" si="279"/>
        <v>20000000</v>
      </c>
      <c r="R541" s="135">
        <f t="shared" si="271"/>
        <v>0</v>
      </c>
      <c r="T541" s="290">
        <v>305103</v>
      </c>
      <c r="U541" s="328" t="s">
        <v>1303</v>
      </c>
      <c r="V541" s="329">
        <v>0</v>
      </c>
      <c r="W541" s="330">
        <v>20000000</v>
      </c>
      <c r="X541" s="329">
        <v>0</v>
      </c>
      <c r="Y541" s="329">
        <v>0</v>
      </c>
      <c r="Z541" s="329">
        <f t="shared" si="274"/>
        <v>20000000</v>
      </c>
      <c r="AA541" s="329">
        <v>0</v>
      </c>
      <c r="AB541" s="329">
        <v>0</v>
      </c>
      <c r="AC541" s="329">
        <v>20000000</v>
      </c>
      <c r="AD541" s="329">
        <v>0</v>
      </c>
      <c r="AE541" s="329">
        <v>0</v>
      </c>
      <c r="AF541" s="329">
        <v>0</v>
      </c>
      <c r="AG541" s="329">
        <v>0</v>
      </c>
      <c r="AH541" s="329">
        <v>0</v>
      </c>
      <c r="AI541" s="329">
        <v>0</v>
      </c>
      <c r="AJ541" s="335">
        <f t="shared" si="275"/>
        <v>0</v>
      </c>
    </row>
    <row r="542" spans="1:36" x14ac:dyDescent="0.25">
      <c r="A542" s="170">
        <v>305104</v>
      </c>
      <c r="B542" s="247" t="s">
        <v>1385</v>
      </c>
      <c r="C542" s="135"/>
      <c r="D542" s="135">
        <v>0</v>
      </c>
      <c r="E542" s="135">
        <v>0</v>
      </c>
      <c r="F542" s="135">
        <v>3874395</v>
      </c>
      <c r="G542" s="135">
        <f t="shared" si="273"/>
        <v>3874395</v>
      </c>
      <c r="H542" s="135">
        <v>0</v>
      </c>
      <c r="I542" s="135">
        <v>0</v>
      </c>
      <c r="J542" s="135">
        <f t="shared" si="270"/>
        <v>3874395</v>
      </c>
      <c r="K542" s="135">
        <v>0</v>
      </c>
      <c r="L542" s="135">
        <v>0</v>
      </c>
      <c r="M542" s="135">
        <f t="shared" si="277"/>
        <v>0</v>
      </c>
      <c r="N542" s="135">
        <v>0</v>
      </c>
      <c r="O542" s="135">
        <v>0</v>
      </c>
      <c r="P542" s="135">
        <f t="shared" si="278"/>
        <v>0</v>
      </c>
      <c r="Q542" s="135">
        <f t="shared" si="279"/>
        <v>3874395</v>
      </c>
      <c r="R542" s="135">
        <f t="shared" si="271"/>
        <v>0</v>
      </c>
      <c r="T542" s="290">
        <v>305104</v>
      </c>
      <c r="U542" s="328" t="s">
        <v>1385</v>
      </c>
      <c r="V542" s="329">
        <v>0</v>
      </c>
      <c r="W542" s="330">
        <v>3874395</v>
      </c>
      <c r="X542" s="329">
        <v>0</v>
      </c>
      <c r="Y542" s="329">
        <v>0</v>
      </c>
      <c r="Z542" s="329">
        <f t="shared" si="274"/>
        <v>3874395</v>
      </c>
      <c r="AA542" s="329">
        <v>0</v>
      </c>
      <c r="AB542" s="329">
        <v>0</v>
      </c>
      <c r="AC542" s="329">
        <v>3874395</v>
      </c>
      <c r="AD542" s="329">
        <v>0</v>
      </c>
      <c r="AE542" s="329">
        <v>0</v>
      </c>
      <c r="AF542" s="329">
        <v>0</v>
      </c>
      <c r="AG542" s="329">
        <v>0</v>
      </c>
      <c r="AH542" s="329">
        <v>0</v>
      </c>
      <c r="AI542" s="329">
        <v>0</v>
      </c>
      <c r="AJ542" s="335">
        <f t="shared" si="275"/>
        <v>0</v>
      </c>
    </row>
    <row r="543" spans="1:36" x14ac:dyDescent="0.25">
      <c r="A543" s="170">
        <v>305105</v>
      </c>
      <c r="B543" s="247" t="s">
        <v>1386</v>
      </c>
      <c r="C543" s="135"/>
      <c r="D543" s="135">
        <v>0</v>
      </c>
      <c r="E543" s="135">
        <v>0</v>
      </c>
      <c r="F543" s="135">
        <v>3263638</v>
      </c>
      <c r="G543" s="135">
        <f t="shared" si="273"/>
        <v>3263638</v>
      </c>
      <c r="H543" s="135">
        <v>0</v>
      </c>
      <c r="I543" s="135">
        <v>0</v>
      </c>
      <c r="J543" s="135">
        <f t="shared" si="270"/>
        <v>3263638</v>
      </c>
      <c r="K543" s="135">
        <v>0</v>
      </c>
      <c r="L543" s="135">
        <v>0</v>
      </c>
      <c r="M543" s="135">
        <f t="shared" si="277"/>
        <v>0</v>
      </c>
      <c r="N543" s="135">
        <v>0</v>
      </c>
      <c r="O543" s="135">
        <v>0</v>
      </c>
      <c r="P543" s="135">
        <f t="shared" si="278"/>
        <v>0</v>
      </c>
      <c r="Q543" s="135">
        <f t="shared" si="279"/>
        <v>3263638</v>
      </c>
      <c r="R543" s="135">
        <f t="shared" si="271"/>
        <v>0</v>
      </c>
      <c r="T543" s="290">
        <v>305105</v>
      </c>
      <c r="U543" s="328" t="s">
        <v>1386</v>
      </c>
      <c r="V543" s="329">
        <v>0</v>
      </c>
      <c r="W543" s="330">
        <v>3263638</v>
      </c>
      <c r="X543" s="329">
        <v>0</v>
      </c>
      <c r="Y543" s="329">
        <v>0</v>
      </c>
      <c r="Z543" s="329">
        <f t="shared" si="274"/>
        <v>3263638</v>
      </c>
      <c r="AA543" s="329">
        <v>0</v>
      </c>
      <c r="AB543" s="329">
        <v>0</v>
      </c>
      <c r="AC543" s="329">
        <v>3263638</v>
      </c>
      <c r="AD543" s="329">
        <v>0</v>
      </c>
      <c r="AE543" s="329">
        <v>0</v>
      </c>
      <c r="AF543" s="329">
        <v>0</v>
      </c>
      <c r="AG543" s="329">
        <v>0</v>
      </c>
      <c r="AH543" s="329">
        <v>0</v>
      </c>
      <c r="AI543" s="329">
        <v>0</v>
      </c>
      <c r="AJ543" s="335">
        <f t="shared" si="275"/>
        <v>0</v>
      </c>
    </row>
    <row r="544" spans="1:36" x14ac:dyDescent="0.25">
      <c r="A544" s="170">
        <v>305106</v>
      </c>
      <c r="B544" s="247" t="s">
        <v>1387</v>
      </c>
      <c r="C544" s="135"/>
      <c r="D544" s="135">
        <v>0</v>
      </c>
      <c r="E544" s="135">
        <v>0</v>
      </c>
      <c r="F544" s="135">
        <v>639817461</v>
      </c>
      <c r="G544" s="135">
        <f t="shared" si="273"/>
        <v>639817461</v>
      </c>
      <c r="H544" s="135">
        <v>0</v>
      </c>
      <c r="I544" s="135">
        <v>0</v>
      </c>
      <c r="J544" s="135">
        <f t="shared" si="270"/>
        <v>639817461</v>
      </c>
      <c r="K544" s="135">
        <v>0</v>
      </c>
      <c r="L544" s="135">
        <v>0</v>
      </c>
      <c r="M544" s="135">
        <f t="shared" si="277"/>
        <v>0</v>
      </c>
      <c r="N544" s="135">
        <v>639817461</v>
      </c>
      <c r="O544" s="135">
        <v>639817461</v>
      </c>
      <c r="P544" s="135">
        <f t="shared" si="278"/>
        <v>639817461</v>
      </c>
      <c r="Q544" s="135">
        <f t="shared" si="279"/>
        <v>0</v>
      </c>
      <c r="R544" s="135">
        <f t="shared" si="271"/>
        <v>0</v>
      </c>
      <c r="T544" s="290">
        <v>305106</v>
      </c>
      <c r="U544" s="328" t="s">
        <v>1387</v>
      </c>
      <c r="V544" s="329">
        <v>0</v>
      </c>
      <c r="W544" s="330">
        <v>639817461</v>
      </c>
      <c r="X544" s="329">
        <v>0</v>
      </c>
      <c r="Y544" s="329">
        <v>0</v>
      </c>
      <c r="Z544" s="329">
        <f t="shared" si="274"/>
        <v>639817461</v>
      </c>
      <c r="AA544" s="329">
        <v>639817461</v>
      </c>
      <c r="AB544" s="329">
        <v>639817461</v>
      </c>
      <c r="AC544" s="329">
        <v>0</v>
      </c>
      <c r="AD544" s="329">
        <v>0</v>
      </c>
      <c r="AE544" s="329">
        <v>0</v>
      </c>
      <c r="AF544" s="329">
        <v>639817461</v>
      </c>
      <c r="AG544" s="329">
        <v>0</v>
      </c>
      <c r="AH544" s="329">
        <v>0</v>
      </c>
      <c r="AI544" s="329">
        <v>0</v>
      </c>
      <c r="AJ544" s="335">
        <f t="shared" si="275"/>
        <v>0</v>
      </c>
    </row>
    <row r="545" spans="1:36" x14ac:dyDescent="0.25">
      <c r="A545" s="170">
        <v>305107</v>
      </c>
      <c r="B545" s="247" t="s">
        <v>1388</v>
      </c>
      <c r="C545" s="135"/>
      <c r="D545" s="135">
        <v>0</v>
      </c>
      <c r="E545" s="135">
        <v>0</v>
      </c>
      <c r="F545" s="135">
        <v>76944</v>
      </c>
      <c r="G545" s="135">
        <f t="shared" si="273"/>
        <v>76944</v>
      </c>
      <c r="H545" s="135">
        <v>0</v>
      </c>
      <c r="I545" s="135">
        <v>0</v>
      </c>
      <c r="J545" s="135">
        <f t="shared" si="270"/>
        <v>76944</v>
      </c>
      <c r="K545" s="135">
        <v>0</v>
      </c>
      <c r="L545" s="135">
        <v>0</v>
      </c>
      <c r="M545" s="135">
        <f t="shared" si="277"/>
        <v>0</v>
      </c>
      <c r="N545" s="135">
        <v>0</v>
      </c>
      <c r="O545" s="135">
        <v>0</v>
      </c>
      <c r="P545" s="135">
        <f t="shared" si="278"/>
        <v>0</v>
      </c>
      <c r="Q545" s="135">
        <f t="shared" si="279"/>
        <v>76944</v>
      </c>
      <c r="R545" s="135">
        <f t="shared" si="271"/>
        <v>0</v>
      </c>
      <c r="T545" s="290">
        <v>305107</v>
      </c>
      <c r="U545" s="328" t="s">
        <v>1388</v>
      </c>
      <c r="V545" s="329">
        <v>0</v>
      </c>
      <c r="W545" s="330">
        <v>76944</v>
      </c>
      <c r="X545" s="329">
        <v>0</v>
      </c>
      <c r="Y545" s="329">
        <v>0</v>
      </c>
      <c r="Z545" s="329">
        <f t="shared" si="274"/>
        <v>76944</v>
      </c>
      <c r="AA545" s="329">
        <v>0</v>
      </c>
      <c r="AB545" s="329">
        <v>0</v>
      </c>
      <c r="AC545" s="329">
        <v>76944</v>
      </c>
      <c r="AD545" s="329">
        <v>0</v>
      </c>
      <c r="AE545" s="329">
        <v>0</v>
      </c>
      <c r="AF545" s="329">
        <v>0</v>
      </c>
      <c r="AG545" s="329">
        <v>0</v>
      </c>
      <c r="AH545" s="329">
        <v>0</v>
      </c>
      <c r="AI545" s="329">
        <v>0</v>
      </c>
      <c r="AJ545" s="335">
        <f t="shared" si="275"/>
        <v>0</v>
      </c>
    </row>
    <row r="546" spans="1:36" x14ac:dyDescent="0.25">
      <c r="A546" s="170">
        <v>305108</v>
      </c>
      <c r="B546" s="248" t="s">
        <v>1389</v>
      </c>
      <c r="C546" s="135"/>
      <c r="D546" s="135">
        <v>0</v>
      </c>
      <c r="E546" s="135">
        <v>0</v>
      </c>
      <c r="F546" s="135">
        <v>126552967</v>
      </c>
      <c r="G546" s="135">
        <f t="shared" si="273"/>
        <v>126552967</v>
      </c>
      <c r="H546" s="135">
        <v>0</v>
      </c>
      <c r="I546" s="135">
        <v>0</v>
      </c>
      <c r="J546" s="135">
        <f t="shared" si="270"/>
        <v>126552967</v>
      </c>
      <c r="K546" s="135">
        <v>0</v>
      </c>
      <c r="L546" s="135">
        <v>0</v>
      </c>
      <c r="M546" s="135">
        <f t="shared" si="277"/>
        <v>0</v>
      </c>
      <c r="N546" s="135">
        <v>126552967</v>
      </c>
      <c r="O546" s="135">
        <v>126552967</v>
      </c>
      <c r="P546" s="135">
        <f t="shared" si="278"/>
        <v>126552967</v>
      </c>
      <c r="Q546" s="135">
        <f t="shared" si="279"/>
        <v>0</v>
      </c>
      <c r="R546" s="135">
        <f t="shared" si="271"/>
        <v>0</v>
      </c>
      <c r="T546" s="290">
        <v>305108</v>
      </c>
      <c r="U546" s="328" t="s">
        <v>1389</v>
      </c>
      <c r="V546" s="329">
        <v>0</v>
      </c>
      <c r="W546" s="330">
        <v>126552967</v>
      </c>
      <c r="X546" s="329">
        <v>0</v>
      </c>
      <c r="Y546" s="329">
        <v>0</v>
      </c>
      <c r="Z546" s="329">
        <f t="shared" si="274"/>
        <v>126552967</v>
      </c>
      <c r="AA546" s="329">
        <v>126552967</v>
      </c>
      <c r="AB546" s="329">
        <v>126552967</v>
      </c>
      <c r="AC546" s="329">
        <v>0</v>
      </c>
      <c r="AD546" s="329">
        <v>0</v>
      </c>
      <c r="AE546" s="329">
        <v>0</v>
      </c>
      <c r="AF546" s="329">
        <v>126552967</v>
      </c>
      <c r="AG546" s="329">
        <v>0</v>
      </c>
      <c r="AH546" s="329">
        <v>0</v>
      </c>
      <c r="AI546" s="329">
        <v>0</v>
      </c>
      <c r="AJ546" s="335">
        <f t="shared" si="275"/>
        <v>0</v>
      </c>
    </row>
    <row r="547" spans="1:36" x14ac:dyDescent="0.25">
      <c r="A547" s="170">
        <v>305109</v>
      </c>
      <c r="B547" s="248" t="s">
        <v>1390</v>
      </c>
      <c r="C547" s="135"/>
      <c r="D547" s="135">
        <v>0</v>
      </c>
      <c r="E547" s="135">
        <v>0</v>
      </c>
      <c r="F547" s="135">
        <v>109657866.78</v>
      </c>
      <c r="G547" s="135">
        <f t="shared" si="273"/>
        <v>109657866.78</v>
      </c>
      <c r="H547" s="135">
        <v>0</v>
      </c>
      <c r="I547" s="135">
        <v>0</v>
      </c>
      <c r="J547" s="135">
        <f t="shared" si="270"/>
        <v>109657866.78</v>
      </c>
      <c r="K547" s="135">
        <v>0</v>
      </c>
      <c r="L547" s="135">
        <v>0</v>
      </c>
      <c r="M547" s="135">
        <f t="shared" si="277"/>
        <v>0</v>
      </c>
      <c r="N547" s="135">
        <v>109657866.78</v>
      </c>
      <c r="O547" s="135">
        <v>109657866.78</v>
      </c>
      <c r="P547" s="135">
        <f t="shared" si="278"/>
        <v>109657866.78</v>
      </c>
      <c r="Q547" s="135">
        <f t="shared" si="279"/>
        <v>0</v>
      </c>
      <c r="R547" s="135">
        <f t="shared" si="271"/>
        <v>0</v>
      </c>
      <c r="T547" s="290">
        <v>305109</v>
      </c>
      <c r="U547" s="328" t="s">
        <v>1390</v>
      </c>
      <c r="V547" s="329">
        <v>0</v>
      </c>
      <c r="W547" s="330">
        <v>109657866.78</v>
      </c>
      <c r="X547" s="329">
        <v>0</v>
      </c>
      <c r="Y547" s="329">
        <v>0</v>
      </c>
      <c r="Z547" s="329">
        <f t="shared" si="274"/>
        <v>109657866.78</v>
      </c>
      <c r="AA547" s="329">
        <v>109657866.78</v>
      </c>
      <c r="AB547" s="329">
        <v>109657866.78</v>
      </c>
      <c r="AC547" s="329">
        <v>0</v>
      </c>
      <c r="AD547" s="329">
        <v>0</v>
      </c>
      <c r="AE547" s="329">
        <v>0</v>
      </c>
      <c r="AF547" s="329">
        <v>109657866.78</v>
      </c>
      <c r="AG547" s="329">
        <v>0</v>
      </c>
      <c r="AH547" s="329">
        <v>0</v>
      </c>
      <c r="AI547" s="329">
        <v>0</v>
      </c>
      <c r="AJ547" s="335">
        <f t="shared" si="275"/>
        <v>0</v>
      </c>
    </row>
    <row r="548" spans="1:36" x14ac:dyDescent="0.25">
      <c r="A548" s="170">
        <v>305110</v>
      </c>
      <c r="B548" s="249" t="s">
        <v>1391</v>
      </c>
      <c r="C548" s="135"/>
      <c r="D548" s="135">
        <v>0</v>
      </c>
      <c r="E548" s="135">
        <v>8760604</v>
      </c>
      <c r="F548" s="135">
        <v>8760604</v>
      </c>
      <c r="G548" s="135">
        <f t="shared" si="273"/>
        <v>0</v>
      </c>
      <c r="H548" s="135">
        <v>0</v>
      </c>
      <c r="I548" s="135">
        <v>0</v>
      </c>
      <c r="J548" s="135">
        <f t="shared" si="270"/>
        <v>0</v>
      </c>
      <c r="K548" s="135">
        <v>0</v>
      </c>
      <c r="L548" s="135">
        <v>0</v>
      </c>
      <c r="M548" s="135">
        <f t="shared" si="277"/>
        <v>0</v>
      </c>
      <c r="N548" s="135">
        <v>0</v>
      </c>
      <c r="O548" s="135">
        <v>0</v>
      </c>
      <c r="P548" s="135">
        <f t="shared" si="278"/>
        <v>0</v>
      </c>
      <c r="Q548" s="135">
        <f t="shared" si="279"/>
        <v>0</v>
      </c>
      <c r="R548" s="135">
        <f t="shared" si="271"/>
        <v>0</v>
      </c>
      <c r="T548" s="290">
        <v>305110</v>
      </c>
      <c r="U548" s="328" t="s">
        <v>1391</v>
      </c>
      <c r="V548" s="329">
        <v>0</v>
      </c>
      <c r="W548" s="330">
        <v>8760604</v>
      </c>
      <c r="X548" s="329">
        <v>0</v>
      </c>
      <c r="Y548" s="329">
        <v>8760604</v>
      </c>
      <c r="Z548" s="329">
        <f t="shared" si="274"/>
        <v>0</v>
      </c>
      <c r="AA548" s="329">
        <v>0</v>
      </c>
      <c r="AB548" s="329">
        <v>0</v>
      </c>
      <c r="AC548" s="329">
        <v>0</v>
      </c>
      <c r="AD548" s="329">
        <v>0</v>
      </c>
      <c r="AE548" s="329">
        <v>0</v>
      </c>
      <c r="AF548" s="329">
        <v>0</v>
      </c>
      <c r="AG548" s="329">
        <v>0</v>
      </c>
      <c r="AH548" s="329">
        <v>0</v>
      </c>
      <c r="AI548" s="329">
        <v>0</v>
      </c>
      <c r="AJ548" s="335">
        <f t="shared" si="275"/>
        <v>0</v>
      </c>
    </row>
    <row r="549" spans="1:36" x14ac:dyDescent="0.25">
      <c r="A549" s="170">
        <v>305111</v>
      </c>
      <c r="B549" s="249" t="s">
        <v>1392</v>
      </c>
      <c r="C549" s="135"/>
      <c r="D549" s="135">
        <v>0</v>
      </c>
      <c r="E549" s="135">
        <v>0</v>
      </c>
      <c r="F549" s="135">
        <v>50596699</v>
      </c>
      <c r="G549" s="135">
        <f t="shared" si="273"/>
        <v>50596699</v>
      </c>
      <c r="H549" s="135">
        <v>14826172.140000001</v>
      </c>
      <c r="I549" s="135">
        <v>14826172.140000001</v>
      </c>
      <c r="J549" s="135">
        <f t="shared" si="270"/>
        <v>35770526.859999999</v>
      </c>
      <c r="K549" s="135">
        <v>14826172.140000001</v>
      </c>
      <c r="L549" s="135">
        <v>14826172.140000001</v>
      </c>
      <c r="M549" s="135">
        <f t="shared" si="277"/>
        <v>0</v>
      </c>
      <c r="N549" s="135">
        <v>14701107.140000001</v>
      </c>
      <c r="O549" s="135">
        <v>14826172.140000001</v>
      </c>
      <c r="P549" s="135">
        <f t="shared" si="278"/>
        <v>0</v>
      </c>
      <c r="Q549" s="135">
        <f t="shared" si="279"/>
        <v>35770526.859999999</v>
      </c>
      <c r="R549" s="135">
        <f t="shared" si="271"/>
        <v>14826172.140000001</v>
      </c>
      <c r="T549" s="290">
        <v>305111</v>
      </c>
      <c r="U549" s="328" t="s">
        <v>1392</v>
      </c>
      <c r="V549" s="329">
        <v>0</v>
      </c>
      <c r="W549" s="330">
        <v>50596699</v>
      </c>
      <c r="X549" s="329">
        <v>0</v>
      </c>
      <c r="Y549" s="329">
        <v>0</v>
      </c>
      <c r="Z549" s="329">
        <f t="shared" si="274"/>
        <v>50596699</v>
      </c>
      <c r="AA549" s="329">
        <v>14701107.140000001</v>
      </c>
      <c r="AB549" s="329">
        <v>10881670.439999998</v>
      </c>
      <c r="AC549" s="329">
        <v>39715028.560000002</v>
      </c>
      <c r="AD549" s="329">
        <v>14826172.140000001</v>
      </c>
      <c r="AE549" s="329">
        <v>10996568.939999998</v>
      </c>
      <c r="AF549" s="329">
        <v>-114898.5</v>
      </c>
      <c r="AG549" s="329">
        <v>40690232</v>
      </c>
      <c r="AH549" s="329">
        <v>50594629</v>
      </c>
      <c r="AI549" s="329">
        <v>91284861</v>
      </c>
      <c r="AJ549" s="335">
        <f t="shared" si="275"/>
        <v>0</v>
      </c>
    </row>
    <row r="550" spans="1:36" x14ac:dyDescent="0.25">
      <c r="A550" s="170">
        <v>305112</v>
      </c>
      <c r="B550" s="249" t="s">
        <v>1393</v>
      </c>
      <c r="C550" s="135"/>
      <c r="D550" s="135">
        <v>0</v>
      </c>
      <c r="E550" s="135">
        <v>0</v>
      </c>
      <c r="F550" s="135">
        <v>41500000</v>
      </c>
      <c r="G550" s="135">
        <f t="shared" si="273"/>
        <v>41500000</v>
      </c>
      <c r="H550" s="135">
        <v>0</v>
      </c>
      <c r="I550" s="135">
        <v>0</v>
      </c>
      <c r="J550" s="135">
        <f t="shared" si="270"/>
        <v>41500000</v>
      </c>
      <c r="K550" s="135">
        <v>0</v>
      </c>
      <c r="L550" s="135">
        <v>0</v>
      </c>
      <c r="M550" s="135">
        <f t="shared" si="277"/>
        <v>0</v>
      </c>
      <c r="N550" s="135">
        <v>0</v>
      </c>
      <c r="O550" s="135">
        <v>0</v>
      </c>
      <c r="P550" s="135">
        <f t="shared" si="278"/>
        <v>0</v>
      </c>
      <c r="Q550" s="135">
        <f t="shared" si="279"/>
        <v>41500000</v>
      </c>
      <c r="R550" s="135">
        <f t="shared" si="271"/>
        <v>0</v>
      </c>
      <c r="T550" s="290">
        <v>305112</v>
      </c>
      <c r="U550" s="328" t="s">
        <v>1393</v>
      </c>
      <c r="V550" s="329">
        <v>0</v>
      </c>
      <c r="W550" s="330">
        <v>41500000</v>
      </c>
      <c r="X550" s="329">
        <v>0</v>
      </c>
      <c r="Y550" s="329">
        <v>0</v>
      </c>
      <c r="Z550" s="329">
        <f t="shared" si="274"/>
        <v>41500000</v>
      </c>
      <c r="AA550" s="329">
        <v>0</v>
      </c>
      <c r="AB550" s="329">
        <v>0</v>
      </c>
      <c r="AC550" s="329">
        <v>41500000</v>
      </c>
      <c r="AD550" s="329">
        <v>0</v>
      </c>
      <c r="AE550" s="329">
        <v>0</v>
      </c>
      <c r="AF550" s="329">
        <v>0</v>
      </c>
      <c r="AG550" s="329">
        <v>0</v>
      </c>
      <c r="AH550" s="329">
        <v>0</v>
      </c>
      <c r="AI550" s="329">
        <v>0</v>
      </c>
      <c r="AJ550" s="335">
        <f t="shared" si="275"/>
        <v>0</v>
      </c>
    </row>
    <row r="551" spans="1:36" x14ac:dyDescent="0.25">
      <c r="A551" s="170">
        <v>305113</v>
      </c>
      <c r="B551" s="249" t="s">
        <v>1394</v>
      </c>
      <c r="C551" s="135"/>
      <c r="D551" s="135">
        <v>0</v>
      </c>
      <c r="E551" s="135">
        <v>350072</v>
      </c>
      <c r="F551" s="135">
        <v>350072</v>
      </c>
      <c r="G551" s="135">
        <f t="shared" si="273"/>
        <v>0</v>
      </c>
      <c r="H551" s="135">
        <v>0</v>
      </c>
      <c r="I551" s="135">
        <v>0</v>
      </c>
      <c r="J551" s="135">
        <f t="shared" si="270"/>
        <v>0</v>
      </c>
      <c r="K551" s="135">
        <v>0</v>
      </c>
      <c r="L551" s="135">
        <v>0</v>
      </c>
      <c r="M551" s="135">
        <f t="shared" si="277"/>
        <v>0</v>
      </c>
      <c r="N551" s="135">
        <v>0</v>
      </c>
      <c r="O551" s="135">
        <v>0</v>
      </c>
      <c r="P551" s="135">
        <f t="shared" si="278"/>
        <v>0</v>
      </c>
      <c r="Q551" s="135">
        <f t="shared" si="279"/>
        <v>0</v>
      </c>
      <c r="R551" s="135">
        <f t="shared" si="271"/>
        <v>0</v>
      </c>
      <c r="T551" s="290">
        <v>305113</v>
      </c>
      <c r="U551" s="328" t="s">
        <v>1394</v>
      </c>
      <c r="V551" s="329">
        <v>0</v>
      </c>
      <c r="W551" s="330">
        <v>350072</v>
      </c>
      <c r="X551" s="329">
        <v>0</v>
      </c>
      <c r="Y551" s="329">
        <v>350072</v>
      </c>
      <c r="Z551" s="329">
        <f t="shared" si="274"/>
        <v>0</v>
      </c>
      <c r="AA551" s="329">
        <v>0</v>
      </c>
      <c r="AB551" s="329">
        <v>0</v>
      </c>
      <c r="AC551" s="329">
        <v>0</v>
      </c>
      <c r="AD551" s="329">
        <v>0</v>
      </c>
      <c r="AE551" s="329">
        <v>0</v>
      </c>
      <c r="AF551" s="329">
        <v>0</v>
      </c>
      <c r="AG551" s="329">
        <v>0</v>
      </c>
      <c r="AH551" s="329">
        <v>0</v>
      </c>
      <c r="AI551" s="329">
        <v>0</v>
      </c>
      <c r="AJ551" s="335">
        <f t="shared" si="275"/>
        <v>0</v>
      </c>
    </row>
    <row r="552" spans="1:36" x14ac:dyDescent="0.25">
      <c r="A552" s="170">
        <v>305114</v>
      </c>
      <c r="B552" s="249" t="s">
        <v>1395</v>
      </c>
      <c r="C552" s="135"/>
      <c r="D552" s="135">
        <v>0</v>
      </c>
      <c r="E552" s="135">
        <v>16500000</v>
      </c>
      <c r="F552" s="135">
        <v>16500000</v>
      </c>
      <c r="G552" s="135">
        <f t="shared" si="273"/>
        <v>0</v>
      </c>
      <c r="H552" s="135">
        <v>0</v>
      </c>
      <c r="I552" s="135">
        <v>0</v>
      </c>
      <c r="J552" s="135">
        <f t="shared" si="270"/>
        <v>0</v>
      </c>
      <c r="K552" s="135">
        <v>0</v>
      </c>
      <c r="L552" s="135">
        <v>0</v>
      </c>
      <c r="M552" s="135">
        <f t="shared" si="277"/>
        <v>0</v>
      </c>
      <c r="N552" s="135">
        <v>0</v>
      </c>
      <c r="O552" s="135">
        <v>0</v>
      </c>
      <c r="P552" s="135">
        <f t="shared" si="278"/>
        <v>0</v>
      </c>
      <c r="Q552" s="135">
        <f t="shared" si="279"/>
        <v>0</v>
      </c>
      <c r="R552" s="135">
        <f t="shared" si="271"/>
        <v>0</v>
      </c>
      <c r="T552" s="290">
        <v>305114</v>
      </c>
      <c r="U552" s="328" t="s">
        <v>1395</v>
      </c>
      <c r="V552" s="329">
        <v>0</v>
      </c>
      <c r="W552" s="330">
        <v>16500000</v>
      </c>
      <c r="X552" s="329">
        <v>0</v>
      </c>
      <c r="Y552" s="329">
        <v>16500000</v>
      </c>
      <c r="Z552" s="329">
        <f t="shared" si="274"/>
        <v>0</v>
      </c>
      <c r="AA552" s="329">
        <v>0</v>
      </c>
      <c r="AB552" s="329">
        <v>0</v>
      </c>
      <c r="AC552" s="329">
        <v>0</v>
      </c>
      <c r="AD552" s="329">
        <v>0</v>
      </c>
      <c r="AE552" s="329">
        <v>0</v>
      </c>
      <c r="AF552" s="329">
        <v>0</v>
      </c>
      <c r="AG552" s="329">
        <v>0</v>
      </c>
      <c r="AH552" s="329">
        <v>0</v>
      </c>
      <c r="AI552" s="329">
        <v>0</v>
      </c>
      <c r="AJ552" s="335">
        <f t="shared" si="275"/>
        <v>0</v>
      </c>
    </row>
    <row r="553" spans="1:36" x14ac:dyDescent="0.25">
      <c r="A553" s="170">
        <v>305115</v>
      </c>
      <c r="B553" s="249" t="s">
        <v>1396</v>
      </c>
      <c r="C553" s="135"/>
      <c r="D553" s="135">
        <v>0</v>
      </c>
      <c r="E553" s="135">
        <v>37886900</v>
      </c>
      <c r="F553" s="135">
        <v>37886900</v>
      </c>
      <c r="G553" s="135">
        <f t="shared" si="273"/>
        <v>0</v>
      </c>
      <c r="H553" s="135">
        <v>0</v>
      </c>
      <c r="I553" s="135">
        <v>0</v>
      </c>
      <c r="J553" s="135">
        <f t="shared" si="270"/>
        <v>0</v>
      </c>
      <c r="K553" s="135">
        <v>0</v>
      </c>
      <c r="L553" s="135">
        <v>0</v>
      </c>
      <c r="M553" s="135">
        <f t="shared" si="277"/>
        <v>0</v>
      </c>
      <c r="N553" s="135">
        <v>0</v>
      </c>
      <c r="O553" s="135">
        <v>0</v>
      </c>
      <c r="P553" s="135">
        <f t="shared" si="278"/>
        <v>0</v>
      </c>
      <c r="Q553" s="135">
        <f t="shared" si="279"/>
        <v>0</v>
      </c>
      <c r="R553" s="135">
        <f t="shared" si="271"/>
        <v>0</v>
      </c>
      <c r="T553" s="290">
        <v>305115</v>
      </c>
      <c r="U553" s="328" t="s">
        <v>1396</v>
      </c>
      <c r="V553" s="329">
        <v>0</v>
      </c>
      <c r="W553" s="330">
        <v>37886900</v>
      </c>
      <c r="X553" s="329">
        <v>0</v>
      </c>
      <c r="Y553" s="329">
        <v>37886900</v>
      </c>
      <c r="Z553" s="329">
        <f t="shared" si="274"/>
        <v>0</v>
      </c>
      <c r="AA553" s="329">
        <v>0</v>
      </c>
      <c r="AB553" s="329">
        <v>0</v>
      </c>
      <c r="AC553" s="329">
        <v>0</v>
      </c>
      <c r="AD553" s="329">
        <v>0</v>
      </c>
      <c r="AE553" s="329">
        <v>0</v>
      </c>
      <c r="AF553" s="329">
        <v>0</v>
      </c>
      <c r="AG553" s="329">
        <v>0</v>
      </c>
      <c r="AH553" s="329">
        <v>0</v>
      </c>
      <c r="AI553" s="329">
        <v>0</v>
      </c>
      <c r="AJ553" s="335">
        <f t="shared" si="275"/>
        <v>0</v>
      </c>
    </row>
    <row r="554" spans="1:36" x14ac:dyDescent="0.25">
      <c r="A554" s="170">
        <v>305116</v>
      </c>
      <c r="B554" s="249" t="s">
        <v>1397</v>
      </c>
      <c r="C554" s="135"/>
      <c r="D554" s="135">
        <v>0</v>
      </c>
      <c r="E554" s="135">
        <v>1800000</v>
      </c>
      <c r="F554" s="135">
        <v>1800000</v>
      </c>
      <c r="G554" s="135">
        <f t="shared" si="273"/>
        <v>0</v>
      </c>
      <c r="H554" s="135">
        <v>0</v>
      </c>
      <c r="I554" s="135">
        <v>0</v>
      </c>
      <c r="J554" s="135">
        <f t="shared" si="270"/>
        <v>0</v>
      </c>
      <c r="K554" s="135">
        <v>0</v>
      </c>
      <c r="L554" s="135">
        <v>0</v>
      </c>
      <c r="M554" s="135">
        <f t="shared" si="277"/>
        <v>0</v>
      </c>
      <c r="N554" s="135">
        <v>0</v>
      </c>
      <c r="O554" s="135">
        <v>0</v>
      </c>
      <c r="P554" s="135">
        <f t="shared" si="278"/>
        <v>0</v>
      </c>
      <c r="Q554" s="135">
        <f t="shared" si="279"/>
        <v>0</v>
      </c>
      <c r="R554" s="135">
        <f t="shared" si="271"/>
        <v>0</v>
      </c>
      <c r="T554" s="290">
        <v>305116</v>
      </c>
      <c r="U554" s="328" t="s">
        <v>1397</v>
      </c>
      <c r="V554" s="329">
        <v>0</v>
      </c>
      <c r="W554" s="330">
        <v>1800000</v>
      </c>
      <c r="X554" s="329">
        <v>0</v>
      </c>
      <c r="Y554" s="329">
        <v>1800000</v>
      </c>
      <c r="Z554" s="329">
        <f t="shared" si="274"/>
        <v>0</v>
      </c>
      <c r="AA554" s="329">
        <v>0</v>
      </c>
      <c r="AB554" s="329">
        <v>0</v>
      </c>
      <c r="AC554" s="329">
        <v>0</v>
      </c>
      <c r="AD554" s="329">
        <v>0</v>
      </c>
      <c r="AE554" s="329">
        <v>0</v>
      </c>
      <c r="AF554" s="329">
        <v>0</v>
      </c>
      <c r="AG554" s="329">
        <v>0</v>
      </c>
      <c r="AH554" s="329">
        <v>0</v>
      </c>
      <c r="AI554" s="329">
        <v>0</v>
      </c>
      <c r="AJ554" s="335">
        <f t="shared" si="275"/>
        <v>0</v>
      </c>
    </row>
    <row r="555" spans="1:36" x14ac:dyDescent="0.25">
      <c r="A555" s="170">
        <v>305117</v>
      </c>
      <c r="B555" s="249" t="s">
        <v>1398</v>
      </c>
      <c r="C555" s="135"/>
      <c r="D555" s="135">
        <v>0</v>
      </c>
      <c r="E555" s="135">
        <v>2373322</v>
      </c>
      <c r="F555" s="135">
        <v>2373322</v>
      </c>
      <c r="G555" s="135">
        <f t="shared" si="273"/>
        <v>0</v>
      </c>
      <c r="H555" s="135">
        <v>0</v>
      </c>
      <c r="I555" s="135">
        <v>0</v>
      </c>
      <c r="J555" s="135">
        <f t="shared" si="270"/>
        <v>0</v>
      </c>
      <c r="K555" s="135">
        <v>0</v>
      </c>
      <c r="L555" s="135">
        <v>0</v>
      </c>
      <c r="M555" s="135">
        <f t="shared" si="277"/>
        <v>0</v>
      </c>
      <c r="N555" s="135">
        <v>0</v>
      </c>
      <c r="O555" s="135">
        <v>0</v>
      </c>
      <c r="P555" s="135">
        <f t="shared" si="278"/>
        <v>0</v>
      </c>
      <c r="Q555" s="135">
        <f t="shared" si="279"/>
        <v>0</v>
      </c>
      <c r="R555" s="135">
        <f t="shared" si="271"/>
        <v>0</v>
      </c>
      <c r="T555" s="290">
        <v>305117</v>
      </c>
      <c r="U555" s="328" t="s">
        <v>1398</v>
      </c>
      <c r="V555" s="329">
        <v>0</v>
      </c>
      <c r="W555" s="330">
        <v>2373322</v>
      </c>
      <c r="X555" s="329">
        <v>0</v>
      </c>
      <c r="Y555" s="329">
        <v>2373322</v>
      </c>
      <c r="Z555" s="329">
        <f t="shared" si="274"/>
        <v>0</v>
      </c>
      <c r="AA555" s="329">
        <v>0</v>
      </c>
      <c r="AB555" s="329">
        <v>0</v>
      </c>
      <c r="AC555" s="329">
        <v>0</v>
      </c>
      <c r="AD555" s="329">
        <v>0</v>
      </c>
      <c r="AE555" s="329">
        <v>0</v>
      </c>
      <c r="AF555" s="329">
        <v>0</v>
      </c>
      <c r="AG555" s="329">
        <v>0</v>
      </c>
      <c r="AH555" s="329">
        <v>0</v>
      </c>
      <c r="AI555" s="329">
        <v>0</v>
      </c>
      <c r="AJ555" s="335">
        <f t="shared" si="275"/>
        <v>0</v>
      </c>
    </row>
    <row r="556" spans="1:36" x14ac:dyDescent="0.25">
      <c r="A556" s="170">
        <v>305118</v>
      </c>
      <c r="B556" s="249" t="s">
        <v>1399</v>
      </c>
      <c r="C556" s="135"/>
      <c r="D556" s="135">
        <v>0</v>
      </c>
      <c r="E556" s="135">
        <v>3570</v>
      </c>
      <c r="F556" s="135">
        <v>3570</v>
      </c>
      <c r="G556" s="135">
        <f t="shared" si="273"/>
        <v>0</v>
      </c>
      <c r="H556" s="135">
        <v>0</v>
      </c>
      <c r="I556" s="135">
        <v>0</v>
      </c>
      <c r="J556" s="135">
        <f t="shared" si="270"/>
        <v>0</v>
      </c>
      <c r="K556" s="135">
        <v>0</v>
      </c>
      <c r="L556" s="135">
        <v>0</v>
      </c>
      <c r="M556" s="135">
        <f t="shared" si="277"/>
        <v>0</v>
      </c>
      <c r="N556" s="135">
        <v>0</v>
      </c>
      <c r="O556" s="135">
        <v>0</v>
      </c>
      <c r="P556" s="135">
        <f t="shared" si="278"/>
        <v>0</v>
      </c>
      <c r="Q556" s="135">
        <f t="shared" si="279"/>
        <v>0</v>
      </c>
      <c r="R556" s="135">
        <f t="shared" si="271"/>
        <v>0</v>
      </c>
      <c r="T556" s="290">
        <v>305118</v>
      </c>
      <c r="U556" s="328" t="s">
        <v>1399</v>
      </c>
      <c r="V556" s="329">
        <v>0</v>
      </c>
      <c r="W556" s="330">
        <v>3570</v>
      </c>
      <c r="X556" s="329">
        <v>0</v>
      </c>
      <c r="Y556" s="329">
        <v>3570</v>
      </c>
      <c r="Z556" s="329">
        <f t="shared" si="274"/>
        <v>0</v>
      </c>
      <c r="AA556" s="329">
        <v>0</v>
      </c>
      <c r="AB556" s="329">
        <v>0</v>
      </c>
      <c r="AC556" s="329">
        <v>0</v>
      </c>
      <c r="AD556" s="329">
        <v>0</v>
      </c>
      <c r="AE556" s="329">
        <v>0</v>
      </c>
      <c r="AF556" s="329">
        <v>0</v>
      </c>
      <c r="AG556" s="329">
        <v>0</v>
      </c>
      <c r="AH556" s="329">
        <v>0</v>
      </c>
      <c r="AI556" s="329">
        <v>0</v>
      </c>
      <c r="AJ556" s="335">
        <f t="shared" si="275"/>
        <v>0</v>
      </c>
    </row>
    <row r="557" spans="1:36" x14ac:dyDescent="0.25">
      <c r="A557" s="170">
        <v>305119</v>
      </c>
      <c r="B557" s="249" t="s">
        <v>1400</v>
      </c>
      <c r="C557" s="135"/>
      <c r="D557" s="135">
        <v>0</v>
      </c>
      <c r="E557" s="135">
        <v>22713885</v>
      </c>
      <c r="F557" s="135">
        <v>22713885</v>
      </c>
      <c r="G557" s="135">
        <f t="shared" si="273"/>
        <v>0</v>
      </c>
      <c r="H557" s="135">
        <v>0</v>
      </c>
      <c r="I557" s="135">
        <v>0</v>
      </c>
      <c r="J557" s="135">
        <f t="shared" si="270"/>
        <v>0</v>
      </c>
      <c r="K557" s="135">
        <v>0</v>
      </c>
      <c r="L557" s="135">
        <v>0</v>
      </c>
      <c r="M557" s="135">
        <f t="shared" si="277"/>
        <v>0</v>
      </c>
      <c r="N557" s="135">
        <v>0</v>
      </c>
      <c r="O557" s="135">
        <v>0</v>
      </c>
      <c r="P557" s="135">
        <f t="shared" si="278"/>
        <v>0</v>
      </c>
      <c r="Q557" s="135">
        <f t="shared" si="279"/>
        <v>0</v>
      </c>
      <c r="R557" s="135">
        <f t="shared" si="271"/>
        <v>0</v>
      </c>
      <c r="T557" s="290">
        <v>305119</v>
      </c>
      <c r="U557" s="328" t="s">
        <v>1400</v>
      </c>
      <c r="V557" s="329">
        <v>0</v>
      </c>
      <c r="W557" s="330">
        <v>22713885</v>
      </c>
      <c r="X557" s="329">
        <v>0</v>
      </c>
      <c r="Y557" s="329">
        <v>22713885</v>
      </c>
      <c r="Z557" s="329">
        <f t="shared" si="274"/>
        <v>0</v>
      </c>
      <c r="AA557" s="329">
        <v>0</v>
      </c>
      <c r="AB557" s="329">
        <v>0</v>
      </c>
      <c r="AC557" s="329">
        <v>0</v>
      </c>
      <c r="AD557" s="329">
        <v>0</v>
      </c>
      <c r="AE557" s="329">
        <v>0</v>
      </c>
      <c r="AF557" s="329">
        <v>0</v>
      </c>
      <c r="AG557" s="329">
        <v>0</v>
      </c>
      <c r="AH557" s="329">
        <v>0</v>
      </c>
      <c r="AI557" s="329">
        <v>0</v>
      </c>
      <c r="AJ557" s="335">
        <f t="shared" si="275"/>
        <v>0</v>
      </c>
    </row>
    <row r="558" spans="1:36" x14ac:dyDescent="0.25">
      <c r="A558" s="170">
        <v>305120</v>
      </c>
      <c r="B558" s="249" t="s">
        <v>1401</v>
      </c>
      <c r="C558" s="135"/>
      <c r="D558" s="135">
        <v>0</v>
      </c>
      <c r="E558" s="135">
        <v>5000000</v>
      </c>
      <c r="F558" s="135">
        <v>5000000</v>
      </c>
      <c r="G558" s="135">
        <f t="shared" si="273"/>
        <v>0</v>
      </c>
      <c r="H558" s="135">
        <v>0</v>
      </c>
      <c r="I558" s="135">
        <v>0</v>
      </c>
      <c r="J558" s="135">
        <f t="shared" si="270"/>
        <v>0</v>
      </c>
      <c r="K558" s="135">
        <v>0</v>
      </c>
      <c r="L558" s="135">
        <v>0</v>
      </c>
      <c r="M558" s="135">
        <f t="shared" si="277"/>
        <v>0</v>
      </c>
      <c r="N558" s="135">
        <v>0</v>
      </c>
      <c r="O558" s="135">
        <v>0</v>
      </c>
      <c r="P558" s="135">
        <f t="shared" si="278"/>
        <v>0</v>
      </c>
      <c r="Q558" s="135">
        <f t="shared" si="279"/>
        <v>0</v>
      </c>
      <c r="R558" s="135">
        <f t="shared" si="271"/>
        <v>0</v>
      </c>
      <c r="T558" s="290">
        <v>305120</v>
      </c>
      <c r="U558" s="328" t="s">
        <v>1401</v>
      </c>
      <c r="V558" s="329">
        <v>0</v>
      </c>
      <c r="W558" s="330">
        <v>5000000</v>
      </c>
      <c r="X558" s="329">
        <v>0</v>
      </c>
      <c r="Y558" s="329">
        <v>5000000</v>
      </c>
      <c r="Z558" s="329">
        <f t="shared" si="274"/>
        <v>0</v>
      </c>
      <c r="AA558" s="329">
        <v>0</v>
      </c>
      <c r="AB558" s="329">
        <v>0</v>
      </c>
      <c r="AC558" s="329">
        <v>0</v>
      </c>
      <c r="AD558" s="329">
        <v>0</v>
      </c>
      <c r="AE558" s="329">
        <v>0</v>
      </c>
      <c r="AF558" s="329">
        <v>0</v>
      </c>
      <c r="AG558" s="329">
        <v>0</v>
      </c>
      <c r="AH558" s="329">
        <v>0</v>
      </c>
      <c r="AI558" s="329">
        <v>0</v>
      </c>
      <c r="AJ558" s="335">
        <f t="shared" si="275"/>
        <v>0</v>
      </c>
    </row>
    <row r="559" spans="1:36" x14ac:dyDescent="0.25">
      <c r="A559" s="170">
        <v>305121</v>
      </c>
      <c r="B559" s="249" t="s">
        <v>1402</v>
      </c>
      <c r="C559" s="135"/>
      <c r="D559" s="135">
        <v>0</v>
      </c>
      <c r="E559" s="135">
        <v>715716</v>
      </c>
      <c r="F559" s="135">
        <v>715716</v>
      </c>
      <c r="G559" s="135">
        <f t="shared" si="273"/>
        <v>0</v>
      </c>
      <c r="H559" s="135">
        <v>0</v>
      </c>
      <c r="I559" s="135">
        <v>0</v>
      </c>
      <c r="J559" s="135">
        <f t="shared" si="270"/>
        <v>0</v>
      </c>
      <c r="K559" s="135">
        <v>0</v>
      </c>
      <c r="L559" s="135">
        <v>0</v>
      </c>
      <c r="M559" s="135">
        <f t="shared" si="277"/>
        <v>0</v>
      </c>
      <c r="N559" s="135">
        <v>0</v>
      </c>
      <c r="O559" s="135">
        <v>0</v>
      </c>
      <c r="P559" s="135">
        <f t="shared" si="278"/>
        <v>0</v>
      </c>
      <c r="Q559" s="135">
        <f t="shared" si="279"/>
        <v>0</v>
      </c>
      <c r="R559" s="135">
        <f t="shared" si="271"/>
        <v>0</v>
      </c>
      <c r="T559" s="290">
        <v>305121</v>
      </c>
      <c r="U559" s="328" t="s">
        <v>1402</v>
      </c>
      <c r="V559" s="329">
        <v>0</v>
      </c>
      <c r="W559" s="330">
        <v>715716</v>
      </c>
      <c r="X559" s="329">
        <v>0</v>
      </c>
      <c r="Y559" s="329">
        <v>715716</v>
      </c>
      <c r="Z559" s="329">
        <f t="shared" si="274"/>
        <v>0</v>
      </c>
      <c r="AA559" s="329">
        <v>0</v>
      </c>
      <c r="AB559" s="329">
        <v>0</v>
      </c>
      <c r="AC559" s="329">
        <v>0</v>
      </c>
      <c r="AD559" s="329">
        <v>0</v>
      </c>
      <c r="AE559" s="329">
        <v>0</v>
      </c>
      <c r="AF559" s="329">
        <v>0</v>
      </c>
      <c r="AG559" s="329">
        <v>0</v>
      </c>
      <c r="AH559" s="329">
        <v>0</v>
      </c>
      <c r="AI559" s="329">
        <v>0</v>
      </c>
      <c r="AJ559" s="335">
        <f t="shared" si="275"/>
        <v>0</v>
      </c>
    </row>
    <row r="560" spans="1:36" x14ac:dyDescent="0.25">
      <c r="A560" s="170">
        <v>305122</v>
      </c>
      <c r="B560" s="249" t="s">
        <v>1403</v>
      </c>
      <c r="C560" s="135"/>
      <c r="D560" s="135">
        <v>0</v>
      </c>
      <c r="E560" s="135">
        <v>28286404</v>
      </c>
      <c r="F560" s="135">
        <v>28286404</v>
      </c>
      <c r="G560" s="135">
        <f t="shared" si="273"/>
        <v>0</v>
      </c>
      <c r="H560" s="135">
        <v>0</v>
      </c>
      <c r="I560" s="135">
        <v>0</v>
      </c>
      <c r="J560" s="135">
        <f t="shared" si="270"/>
        <v>0</v>
      </c>
      <c r="K560" s="135">
        <v>0</v>
      </c>
      <c r="L560" s="135">
        <v>0</v>
      </c>
      <c r="M560" s="135">
        <f t="shared" si="277"/>
        <v>0</v>
      </c>
      <c r="N560" s="135">
        <v>0</v>
      </c>
      <c r="O560" s="135">
        <v>0</v>
      </c>
      <c r="P560" s="135">
        <f t="shared" si="278"/>
        <v>0</v>
      </c>
      <c r="Q560" s="135">
        <f t="shared" si="279"/>
        <v>0</v>
      </c>
      <c r="R560" s="135">
        <f t="shared" si="271"/>
        <v>0</v>
      </c>
      <c r="T560" s="290">
        <v>305122</v>
      </c>
      <c r="U560" s="328" t="s">
        <v>1403</v>
      </c>
      <c r="V560" s="329">
        <v>0</v>
      </c>
      <c r="W560" s="330">
        <v>28286404</v>
      </c>
      <c r="X560" s="329">
        <v>0</v>
      </c>
      <c r="Y560" s="329">
        <v>28286404</v>
      </c>
      <c r="Z560" s="329">
        <f t="shared" si="274"/>
        <v>0</v>
      </c>
      <c r="AA560" s="329">
        <v>0</v>
      </c>
      <c r="AB560" s="329">
        <v>0</v>
      </c>
      <c r="AC560" s="329">
        <v>0</v>
      </c>
      <c r="AD560" s="329">
        <v>0</v>
      </c>
      <c r="AE560" s="329">
        <v>0</v>
      </c>
      <c r="AF560" s="329">
        <v>0</v>
      </c>
      <c r="AG560" s="329">
        <v>0</v>
      </c>
      <c r="AH560" s="329">
        <v>0</v>
      </c>
      <c r="AI560" s="329">
        <v>0</v>
      </c>
      <c r="AJ560" s="335">
        <f t="shared" si="275"/>
        <v>0</v>
      </c>
    </row>
    <row r="561" spans="1:36" x14ac:dyDescent="0.25">
      <c r="A561" s="170">
        <v>305123</v>
      </c>
      <c r="B561" s="249" t="s">
        <v>1404</v>
      </c>
      <c r="C561" s="135"/>
      <c r="D561" s="135">
        <v>0</v>
      </c>
      <c r="E561" s="135">
        <v>0</v>
      </c>
      <c r="F561" s="135">
        <v>3000000</v>
      </c>
      <c r="G561" s="135">
        <f t="shared" si="273"/>
        <v>3000000</v>
      </c>
      <c r="H561" s="135">
        <v>0</v>
      </c>
      <c r="I561" s="135">
        <v>0</v>
      </c>
      <c r="J561" s="135">
        <f t="shared" si="270"/>
        <v>3000000</v>
      </c>
      <c r="K561" s="135">
        <v>0</v>
      </c>
      <c r="L561" s="135">
        <v>0</v>
      </c>
      <c r="M561" s="135">
        <f t="shared" si="277"/>
        <v>0</v>
      </c>
      <c r="N561" s="135">
        <v>0</v>
      </c>
      <c r="O561" s="135">
        <v>0</v>
      </c>
      <c r="P561" s="135">
        <f t="shared" si="278"/>
        <v>0</v>
      </c>
      <c r="Q561" s="135">
        <f t="shared" si="279"/>
        <v>3000000</v>
      </c>
      <c r="R561" s="135">
        <f t="shared" si="271"/>
        <v>0</v>
      </c>
      <c r="T561" s="290">
        <v>305123</v>
      </c>
      <c r="U561" s="328" t="s">
        <v>1404</v>
      </c>
      <c r="V561" s="329">
        <v>0</v>
      </c>
      <c r="W561" s="330">
        <v>3000000</v>
      </c>
      <c r="X561" s="329">
        <v>0</v>
      </c>
      <c r="Y561" s="329">
        <v>0</v>
      </c>
      <c r="Z561" s="329">
        <f t="shared" si="274"/>
        <v>3000000</v>
      </c>
      <c r="AA561" s="329">
        <v>0</v>
      </c>
      <c r="AB561" s="329">
        <v>0</v>
      </c>
      <c r="AC561" s="329">
        <v>3000000</v>
      </c>
      <c r="AD561" s="329">
        <v>0</v>
      </c>
      <c r="AE561" s="329">
        <v>0</v>
      </c>
      <c r="AF561" s="329">
        <v>0</v>
      </c>
      <c r="AG561" s="329">
        <v>0</v>
      </c>
      <c r="AH561" s="329">
        <v>0</v>
      </c>
      <c r="AI561" s="329">
        <v>0</v>
      </c>
      <c r="AJ561" s="335">
        <f t="shared" si="275"/>
        <v>0</v>
      </c>
    </row>
    <row r="562" spans="1:36" x14ac:dyDescent="0.25">
      <c r="A562" s="170">
        <v>305124</v>
      </c>
      <c r="B562" s="249" t="s">
        <v>1405</v>
      </c>
      <c r="C562" s="135"/>
      <c r="D562" s="135">
        <v>0</v>
      </c>
      <c r="E562" s="135">
        <v>3324989</v>
      </c>
      <c r="F562" s="135">
        <v>3324989</v>
      </c>
      <c r="G562" s="135">
        <f t="shared" si="273"/>
        <v>0</v>
      </c>
      <c r="H562" s="135">
        <v>0</v>
      </c>
      <c r="I562" s="135">
        <v>0</v>
      </c>
      <c r="J562" s="135">
        <f t="shared" si="270"/>
        <v>0</v>
      </c>
      <c r="K562" s="135">
        <v>0</v>
      </c>
      <c r="L562" s="135">
        <v>0</v>
      </c>
      <c r="M562" s="135">
        <f t="shared" si="277"/>
        <v>0</v>
      </c>
      <c r="N562" s="135">
        <v>0</v>
      </c>
      <c r="O562" s="135">
        <v>0</v>
      </c>
      <c r="P562" s="135">
        <f t="shared" si="278"/>
        <v>0</v>
      </c>
      <c r="Q562" s="135">
        <f t="shared" si="279"/>
        <v>0</v>
      </c>
      <c r="R562" s="135">
        <f t="shared" si="271"/>
        <v>0</v>
      </c>
      <c r="T562" s="290">
        <v>305124</v>
      </c>
      <c r="U562" s="328" t="s">
        <v>1405</v>
      </c>
      <c r="V562" s="329">
        <v>0</v>
      </c>
      <c r="W562" s="330">
        <v>3324989</v>
      </c>
      <c r="X562" s="329">
        <v>0</v>
      </c>
      <c r="Y562" s="329">
        <v>3324989</v>
      </c>
      <c r="Z562" s="329">
        <f t="shared" si="274"/>
        <v>0</v>
      </c>
      <c r="AA562" s="329">
        <v>0</v>
      </c>
      <c r="AB562" s="329">
        <v>0</v>
      </c>
      <c r="AC562" s="329">
        <v>0</v>
      </c>
      <c r="AD562" s="329">
        <v>0</v>
      </c>
      <c r="AE562" s="329">
        <v>0</v>
      </c>
      <c r="AF562" s="329">
        <v>0</v>
      </c>
      <c r="AG562" s="329">
        <v>0</v>
      </c>
      <c r="AH562" s="329">
        <v>0</v>
      </c>
      <c r="AI562" s="329">
        <v>0</v>
      </c>
      <c r="AJ562" s="335">
        <f t="shared" si="275"/>
        <v>0</v>
      </c>
    </row>
    <row r="563" spans="1:36" x14ac:dyDescent="0.25">
      <c r="A563" s="170">
        <v>305125</v>
      </c>
      <c r="B563" s="249" t="s">
        <v>1406</v>
      </c>
      <c r="C563" s="135"/>
      <c r="D563" s="135">
        <v>0</v>
      </c>
      <c r="E563" s="135">
        <v>6229396</v>
      </c>
      <c r="F563" s="135">
        <v>6229396</v>
      </c>
      <c r="G563" s="135">
        <f t="shared" si="273"/>
        <v>0</v>
      </c>
      <c r="H563" s="135">
        <v>0</v>
      </c>
      <c r="I563" s="135">
        <v>0</v>
      </c>
      <c r="J563" s="135">
        <f t="shared" si="270"/>
        <v>0</v>
      </c>
      <c r="K563" s="135">
        <v>0</v>
      </c>
      <c r="L563" s="135">
        <v>0</v>
      </c>
      <c r="M563" s="135">
        <f t="shared" si="277"/>
        <v>0</v>
      </c>
      <c r="N563" s="135">
        <v>0</v>
      </c>
      <c r="O563" s="135">
        <v>0</v>
      </c>
      <c r="P563" s="135">
        <f t="shared" si="278"/>
        <v>0</v>
      </c>
      <c r="Q563" s="135">
        <f t="shared" si="279"/>
        <v>0</v>
      </c>
      <c r="R563" s="135">
        <f t="shared" si="271"/>
        <v>0</v>
      </c>
      <c r="T563" s="290">
        <v>305125</v>
      </c>
      <c r="U563" s="328" t="s">
        <v>1406</v>
      </c>
      <c r="V563" s="329">
        <v>0</v>
      </c>
      <c r="W563" s="330">
        <v>6229396</v>
      </c>
      <c r="X563" s="329">
        <v>0</v>
      </c>
      <c r="Y563" s="329">
        <v>6229396</v>
      </c>
      <c r="Z563" s="329">
        <f t="shared" si="274"/>
        <v>0</v>
      </c>
      <c r="AA563" s="329">
        <v>0</v>
      </c>
      <c r="AB563" s="329">
        <v>0</v>
      </c>
      <c r="AC563" s="329">
        <v>0</v>
      </c>
      <c r="AD563" s="329">
        <v>0</v>
      </c>
      <c r="AE563" s="329">
        <v>0</v>
      </c>
      <c r="AF563" s="329">
        <v>0</v>
      </c>
      <c r="AG563" s="329">
        <v>0</v>
      </c>
      <c r="AH563" s="329">
        <v>0</v>
      </c>
      <c r="AI563" s="329">
        <v>0</v>
      </c>
      <c r="AJ563" s="335">
        <f t="shared" si="275"/>
        <v>0</v>
      </c>
    </row>
    <row r="564" spans="1:36" x14ac:dyDescent="0.25">
      <c r="A564" s="170">
        <v>305126</v>
      </c>
      <c r="B564" s="249" t="s">
        <v>1407</v>
      </c>
      <c r="C564" s="135"/>
      <c r="D564" s="135">
        <v>0</v>
      </c>
      <c r="E564" s="135">
        <v>7895046.75</v>
      </c>
      <c r="F564" s="135">
        <v>7895046.75</v>
      </c>
      <c r="G564" s="135">
        <f t="shared" si="273"/>
        <v>0</v>
      </c>
      <c r="H564" s="135">
        <v>0</v>
      </c>
      <c r="I564" s="135">
        <v>0</v>
      </c>
      <c r="J564" s="135">
        <f t="shared" si="270"/>
        <v>0</v>
      </c>
      <c r="K564" s="135">
        <v>0</v>
      </c>
      <c r="L564" s="135">
        <v>0</v>
      </c>
      <c r="M564" s="135">
        <f t="shared" si="277"/>
        <v>0</v>
      </c>
      <c r="N564" s="135">
        <v>0</v>
      </c>
      <c r="O564" s="135">
        <v>0</v>
      </c>
      <c r="P564" s="135">
        <f t="shared" si="278"/>
        <v>0</v>
      </c>
      <c r="Q564" s="135">
        <f t="shared" si="279"/>
        <v>0</v>
      </c>
      <c r="R564" s="135">
        <f t="shared" si="271"/>
        <v>0</v>
      </c>
      <c r="T564" s="290">
        <v>305126</v>
      </c>
      <c r="U564" s="328" t="s">
        <v>1407</v>
      </c>
      <c r="V564" s="329">
        <v>0</v>
      </c>
      <c r="W564" s="330">
        <v>7895046.75</v>
      </c>
      <c r="X564" s="329">
        <v>0</v>
      </c>
      <c r="Y564" s="329">
        <v>7895046.75</v>
      </c>
      <c r="Z564" s="329">
        <f t="shared" si="274"/>
        <v>0</v>
      </c>
      <c r="AA564" s="329">
        <v>0</v>
      </c>
      <c r="AB564" s="329">
        <v>0</v>
      </c>
      <c r="AC564" s="329">
        <v>0</v>
      </c>
      <c r="AD564" s="329">
        <v>0</v>
      </c>
      <c r="AE564" s="329">
        <v>0</v>
      </c>
      <c r="AF564" s="329">
        <v>0</v>
      </c>
      <c r="AG564" s="329">
        <v>0</v>
      </c>
      <c r="AH564" s="329">
        <v>0</v>
      </c>
      <c r="AI564" s="329">
        <v>0</v>
      </c>
      <c r="AJ564" s="335">
        <f t="shared" si="275"/>
        <v>0</v>
      </c>
    </row>
    <row r="565" spans="1:36" x14ac:dyDescent="0.25">
      <c r="A565" s="170">
        <v>305127</v>
      </c>
      <c r="B565" s="249" t="s">
        <v>1408</v>
      </c>
      <c r="C565" s="135"/>
      <c r="D565" s="135">
        <v>0</v>
      </c>
      <c r="E565" s="135">
        <v>28395212</v>
      </c>
      <c r="F565" s="135">
        <v>28395212</v>
      </c>
      <c r="G565" s="135">
        <f t="shared" si="273"/>
        <v>0</v>
      </c>
      <c r="H565" s="135">
        <v>0</v>
      </c>
      <c r="I565" s="135">
        <v>0</v>
      </c>
      <c r="J565" s="135">
        <f t="shared" si="270"/>
        <v>0</v>
      </c>
      <c r="K565" s="135">
        <v>0</v>
      </c>
      <c r="L565" s="135">
        <v>0</v>
      </c>
      <c r="M565" s="135">
        <f t="shared" si="277"/>
        <v>0</v>
      </c>
      <c r="N565" s="135">
        <v>0</v>
      </c>
      <c r="O565" s="135">
        <v>0</v>
      </c>
      <c r="P565" s="135">
        <f t="shared" si="278"/>
        <v>0</v>
      </c>
      <c r="Q565" s="135">
        <f t="shared" si="279"/>
        <v>0</v>
      </c>
      <c r="R565" s="135">
        <f t="shared" si="271"/>
        <v>0</v>
      </c>
      <c r="T565" s="290">
        <v>305127</v>
      </c>
      <c r="U565" s="328" t="s">
        <v>1408</v>
      </c>
      <c r="V565" s="329">
        <v>0</v>
      </c>
      <c r="W565" s="330">
        <v>28395212</v>
      </c>
      <c r="X565" s="329">
        <v>0</v>
      </c>
      <c r="Y565" s="329">
        <v>28395212</v>
      </c>
      <c r="Z565" s="329">
        <f t="shared" si="274"/>
        <v>0</v>
      </c>
      <c r="AA565" s="329">
        <v>0</v>
      </c>
      <c r="AB565" s="329">
        <v>0</v>
      </c>
      <c r="AC565" s="329">
        <v>0</v>
      </c>
      <c r="AD565" s="329">
        <v>0</v>
      </c>
      <c r="AE565" s="329">
        <v>0</v>
      </c>
      <c r="AF565" s="329">
        <v>0</v>
      </c>
      <c r="AG565" s="329">
        <v>0</v>
      </c>
      <c r="AH565" s="329">
        <v>0</v>
      </c>
      <c r="AI565" s="329">
        <v>0</v>
      </c>
      <c r="AJ565" s="335">
        <f t="shared" si="275"/>
        <v>0</v>
      </c>
    </row>
    <row r="566" spans="1:36" x14ac:dyDescent="0.25">
      <c r="A566" s="170">
        <v>305128</v>
      </c>
      <c r="B566" s="249" t="s">
        <v>1409</v>
      </c>
      <c r="C566" s="135"/>
      <c r="D566" s="135">
        <v>0</v>
      </c>
      <c r="E566" s="135">
        <v>397941</v>
      </c>
      <c r="F566" s="135">
        <v>397941</v>
      </c>
      <c r="G566" s="135">
        <f t="shared" si="273"/>
        <v>0</v>
      </c>
      <c r="H566" s="135">
        <v>0</v>
      </c>
      <c r="I566" s="135">
        <v>0</v>
      </c>
      <c r="J566" s="135">
        <f t="shared" si="270"/>
        <v>0</v>
      </c>
      <c r="K566" s="135">
        <v>0</v>
      </c>
      <c r="L566" s="135">
        <v>0</v>
      </c>
      <c r="M566" s="135">
        <f t="shared" si="277"/>
        <v>0</v>
      </c>
      <c r="N566" s="135">
        <v>0</v>
      </c>
      <c r="O566" s="135">
        <v>0</v>
      </c>
      <c r="P566" s="135">
        <f t="shared" si="278"/>
        <v>0</v>
      </c>
      <c r="Q566" s="135">
        <f t="shared" si="279"/>
        <v>0</v>
      </c>
      <c r="R566" s="135">
        <f t="shared" si="271"/>
        <v>0</v>
      </c>
      <c r="T566" s="290">
        <v>305128</v>
      </c>
      <c r="U566" s="328" t="s">
        <v>1409</v>
      </c>
      <c r="V566" s="329">
        <v>0</v>
      </c>
      <c r="W566" s="330">
        <v>397941</v>
      </c>
      <c r="X566" s="329">
        <v>0</v>
      </c>
      <c r="Y566" s="329">
        <v>397941</v>
      </c>
      <c r="Z566" s="329">
        <f t="shared" si="274"/>
        <v>0</v>
      </c>
      <c r="AA566" s="329">
        <v>0</v>
      </c>
      <c r="AB566" s="329">
        <v>0</v>
      </c>
      <c r="AC566" s="329">
        <v>0</v>
      </c>
      <c r="AD566" s="329">
        <v>0</v>
      </c>
      <c r="AE566" s="329">
        <v>0</v>
      </c>
      <c r="AF566" s="329">
        <v>0</v>
      </c>
      <c r="AG566" s="329">
        <v>0</v>
      </c>
      <c r="AH566" s="329">
        <v>0</v>
      </c>
      <c r="AI566" s="329">
        <v>0</v>
      </c>
      <c r="AJ566" s="335">
        <f t="shared" si="275"/>
        <v>0</v>
      </c>
    </row>
    <row r="567" spans="1:36" x14ac:dyDescent="0.25">
      <c r="A567" s="170">
        <v>305129</v>
      </c>
      <c r="B567" s="249" t="s">
        <v>1410</v>
      </c>
      <c r="C567" s="135"/>
      <c r="D567" s="135">
        <v>0</v>
      </c>
      <c r="E567" s="135">
        <v>266469</v>
      </c>
      <c r="F567" s="135">
        <v>266469</v>
      </c>
      <c r="G567" s="135">
        <f t="shared" si="273"/>
        <v>0</v>
      </c>
      <c r="H567" s="135">
        <v>0</v>
      </c>
      <c r="I567" s="135">
        <v>0</v>
      </c>
      <c r="J567" s="135">
        <f t="shared" si="270"/>
        <v>0</v>
      </c>
      <c r="K567" s="135">
        <v>0</v>
      </c>
      <c r="L567" s="135">
        <v>0</v>
      </c>
      <c r="M567" s="135">
        <f t="shared" si="277"/>
        <v>0</v>
      </c>
      <c r="N567" s="135">
        <v>0</v>
      </c>
      <c r="O567" s="135">
        <v>0</v>
      </c>
      <c r="P567" s="135">
        <f t="shared" si="278"/>
        <v>0</v>
      </c>
      <c r="Q567" s="135">
        <f t="shared" si="279"/>
        <v>0</v>
      </c>
      <c r="R567" s="135">
        <f t="shared" si="271"/>
        <v>0</v>
      </c>
      <c r="T567" s="290">
        <v>305129</v>
      </c>
      <c r="U567" s="328" t="s">
        <v>1410</v>
      </c>
      <c r="V567" s="329">
        <v>0</v>
      </c>
      <c r="W567" s="330">
        <v>266469</v>
      </c>
      <c r="X567" s="329">
        <v>0</v>
      </c>
      <c r="Y567" s="329">
        <v>266469</v>
      </c>
      <c r="Z567" s="329">
        <f t="shared" si="274"/>
        <v>0</v>
      </c>
      <c r="AA567" s="329">
        <v>0</v>
      </c>
      <c r="AB567" s="329">
        <v>0</v>
      </c>
      <c r="AC567" s="329">
        <v>0</v>
      </c>
      <c r="AD567" s="329">
        <v>0</v>
      </c>
      <c r="AE567" s="329">
        <v>0</v>
      </c>
      <c r="AF567" s="329">
        <v>0</v>
      </c>
      <c r="AG567" s="329">
        <v>0</v>
      </c>
      <c r="AH567" s="329">
        <v>0</v>
      </c>
      <c r="AI567" s="329">
        <v>0</v>
      </c>
      <c r="AJ567" s="335">
        <f t="shared" si="275"/>
        <v>0</v>
      </c>
    </row>
    <row r="568" spans="1:36" x14ac:dyDescent="0.25">
      <c r="A568" s="170">
        <v>305130</v>
      </c>
      <c r="B568" s="249" t="s">
        <v>1411</v>
      </c>
      <c r="C568" s="135"/>
      <c r="D568" s="135">
        <v>0</v>
      </c>
      <c r="E568" s="135">
        <v>6751654</v>
      </c>
      <c r="F568" s="135">
        <v>6751654</v>
      </c>
      <c r="G568" s="135">
        <f t="shared" si="273"/>
        <v>0</v>
      </c>
      <c r="H568" s="135">
        <v>0</v>
      </c>
      <c r="I568" s="135">
        <v>0</v>
      </c>
      <c r="J568" s="135">
        <f t="shared" si="270"/>
        <v>0</v>
      </c>
      <c r="K568" s="135">
        <v>0</v>
      </c>
      <c r="L568" s="135">
        <v>0</v>
      </c>
      <c r="M568" s="135">
        <f t="shared" si="277"/>
        <v>0</v>
      </c>
      <c r="N568" s="135">
        <v>0</v>
      </c>
      <c r="O568" s="135">
        <v>0</v>
      </c>
      <c r="P568" s="135">
        <f t="shared" si="278"/>
        <v>0</v>
      </c>
      <c r="Q568" s="135">
        <f t="shared" si="279"/>
        <v>0</v>
      </c>
      <c r="R568" s="135">
        <f t="shared" si="271"/>
        <v>0</v>
      </c>
      <c r="T568" s="290">
        <v>305130</v>
      </c>
      <c r="U568" s="328" t="s">
        <v>1411</v>
      </c>
      <c r="V568" s="329">
        <v>0</v>
      </c>
      <c r="W568" s="330">
        <v>6751654</v>
      </c>
      <c r="X568" s="329">
        <v>0</v>
      </c>
      <c r="Y568" s="329">
        <v>6751654</v>
      </c>
      <c r="Z568" s="329">
        <f t="shared" si="274"/>
        <v>0</v>
      </c>
      <c r="AA568" s="329">
        <v>0</v>
      </c>
      <c r="AB568" s="329">
        <v>0</v>
      </c>
      <c r="AC568" s="329">
        <v>0</v>
      </c>
      <c r="AD568" s="329">
        <v>0</v>
      </c>
      <c r="AE568" s="329">
        <v>0</v>
      </c>
      <c r="AF568" s="329">
        <v>0</v>
      </c>
      <c r="AG568" s="329">
        <v>0</v>
      </c>
      <c r="AH568" s="329">
        <v>0</v>
      </c>
      <c r="AI568" s="329">
        <v>0</v>
      </c>
      <c r="AJ568" s="335">
        <f t="shared" si="275"/>
        <v>0</v>
      </c>
    </row>
    <row r="569" spans="1:36" x14ac:dyDescent="0.25">
      <c r="A569" s="170">
        <v>305131</v>
      </c>
      <c r="B569" s="249" t="s">
        <v>1412</v>
      </c>
      <c r="C569" s="135"/>
      <c r="D569" s="135">
        <v>0</v>
      </c>
      <c r="E569" s="135">
        <v>3712800</v>
      </c>
      <c r="F569" s="135">
        <v>3712800</v>
      </c>
      <c r="G569" s="135">
        <f t="shared" si="273"/>
        <v>0</v>
      </c>
      <c r="H569" s="135">
        <v>0</v>
      </c>
      <c r="I569" s="135">
        <v>0</v>
      </c>
      <c r="J569" s="135">
        <f t="shared" si="270"/>
        <v>0</v>
      </c>
      <c r="K569" s="135">
        <v>0</v>
      </c>
      <c r="L569" s="135">
        <v>0</v>
      </c>
      <c r="M569" s="135">
        <f t="shared" si="277"/>
        <v>0</v>
      </c>
      <c r="N569" s="135">
        <v>0</v>
      </c>
      <c r="O569" s="135">
        <v>0</v>
      </c>
      <c r="P569" s="135">
        <f t="shared" si="278"/>
        <v>0</v>
      </c>
      <c r="Q569" s="135">
        <f t="shared" si="279"/>
        <v>0</v>
      </c>
      <c r="R569" s="135">
        <f t="shared" si="271"/>
        <v>0</v>
      </c>
      <c r="T569" s="290">
        <v>305131</v>
      </c>
      <c r="U569" s="328" t="s">
        <v>1412</v>
      </c>
      <c r="V569" s="329">
        <v>0</v>
      </c>
      <c r="W569" s="330">
        <v>3712800</v>
      </c>
      <c r="X569" s="329">
        <v>0</v>
      </c>
      <c r="Y569" s="329">
        <v>3712800</v>
      </c>
      <c r="Z569" s="329">
        <f t="shared" si="274"/>
        <v>0</v>
      </c>
      <c r="AA569" s="329">
        <v>0</v>
      </c>
      <c r="AB569" s="329">
        <v>0</v>
      </c>
      <c r="AC569" s="329">
        <v>0</v>
      </c>
      <c r="AD569" s="329">
        <v>0</v>
      </c>
      <c r="AE569" s="329">
        <v>0</v>
      </c>
      <c r="AF569" s="329">
        <v>0</v>
      </c>
      <c r="AG569" s="329">
        <v>0</v>
      </c>
      <c r="AH569" s="329">
        <v>0</v>
      </c>
      <c r="AI569" s="329">
        <v>0</v>
      </c>
      <c r="AJ569" s="335">
        <f t="shared" si="275"/>
        <v>0</v>
      </c>
    </row>
    <row r="570" spans="1:36" x14ac:dyDescent="0.25">
      <c r="A570" s="170">
        <v>305132</v>
      </c>
      <c r="B570" s="249" t="s">
        <v>1413</v>
      </c>
      <c r="C570" s="135"/>
      <c r="D570" s="135">
        <v>0</v>
      </c>
      <c r="E570" s="135">
        <v>1520000</v>
      </c>
      <c r="F570" s="135">
        <v>1520000</v>
      </c>
      <c r="G570" s="135">
        <f t="shared" si="273"/>
        <v>0</v>
      </c>
      <c r="H570" s="135">
        <v>0</v>
      </c>
      <c r="I570" s="135">
        <v>0</v>
      </c>
      <c r="J570" s="135">
        <f t="shared" si="270"/>
        <v>0</v>
      </c>
      <c r="K570" s="135">
        <v>0</v>
      </c>
      <c r="L570" s="135">
        <v>0</v>
      </c>
      <c r="M570" s="135">
        <f t="shared" si="277"/>
        <v>0</v>
      </c>
      <c r="N570" s="135">
        <v>0</v>
      </c>
      <c r="O570" s="135">
        <v>0</v>
      </c>
      <c r="P570" s="135">
        <f t="shared" si="278"/>
        <v>0</v>
      </c>
      <c r="Q570" s="135">
        <f t="shared" si="279"/>
        <v>0</v>
      </c>
      <c r="R570" s="135">
        <f t="shared" si="271"/>
        <v>0</v>
      </c>
      <c r="T570" s="290">
        <v>305132</v>
      </c>
      <c r="U570" s="328" t="s">
        <v>1413</v>
      </c>
      <c r="V570" s="329">
        <v>0</v>
      </c>
      <c r="W570" s="330">
        <v>1520000</v>
      </c>
      <c r="X570" s="329">
        <v>0</v>
      </c>
      <c r="Y570" s="329">
        <v>1520000</v>
      </c>
      <c r="Z570" s="329">
        <f t="shared" si="274"/>
        <v>0</v>
      </c>
      <c r="AA570" s="329">
        <v>0</v>
      </c>
      <c r="AB570" s="329">
        <v>0</v>
      </c>
      <c r="AC570" s="329">
        <v>0</v>
      </c>
      <c r="AD570" s="329">
        <v>0</v>
      </c>
      <c r="AE570" s="329">
        <v>0</v>
      </c>
      <c r="AF570" s="329">
        <v>0</v>
      </c>
      <c r="AG570" s="329">
        <v>0</v>
      </c>
      <c r="AH570" s="329">
        <v>0</v>
      </c>
      <c r="AI570" s="329">
        <v>0</v>
      </c>
      <c r="AJ570" s="335">
        <f t="shared" si="275"/>
        <v>0</v>
      </c>
    </row>
    <row r="571" spans="1:36" x14ac:dyDescent="0.25">
      <c r="A571" s="170">
        <v>305133</v>
      </c>
      <c r="B571" s="249" t="s">
        <v>1414</v>
      </c>
      <c r="C571" s="135"/>
      <c r="D571" s="135">
        <v>0</v>
      </c>
      <c r="E571" s="135">
        <v>125000</v>
      </c>
      <c r="F571" s="135">
        <v>125000</v>
      </c>
      <c r="G571" s="135">
        <f t="shared" si="273"/>
        <v>0</v>
      </c>
      <c r="H571" s="135">
        <v>0</v>
      </c>
      <c r="I571" s="135">
        <v>0</v>
      </c>
      <c r="J571" s="135">
        <f t="shared" si="270"/>
        <v>0</v>
      </c>
      <c r="K571" s="135">
        <v>0</v>
      </c>
      <c r="L571" s="135">
        <v>0</v>
      </c>
      <c r="M571" s="135">
        <f t="shared" si="277"/>
        <v>0</v>
      </c>
      <c r="N571" s="135">
        <v>0</v>
      </c>
      <c r="O571" s="135">
        <v>0</v>
      </c>
      <c r="P571" s="135">
        <f t="shared" si="278"/>
        <v>0</v>
      </c>
      <c r="Q571" s="135">
        <f t="shared" si="279"/>
        <v>0</v>
      </c>
      <c r="R571" s="135">
        <f t="shared" si="271"/>
        <v>0</v>
      </c>
      <c r="T571" s="290">
        <v>305133</v>
      </c>
      <c r="U571" s="328" t="s">
        <v>1414</v>
      </c>
      <c r="V571" s="329">
        <v>0</v>
      </c>
      <c r="W571" s="330">
        <v>125000</v>
      </c>
      <c r="X571" s="329">
        <v>0</v>
      </c>
      <c r="Y571" s="329">
        <v>125000</v>
      </c>
      <c r="Z571" s="329">
        <f t="shared" si="274"/>
        <v>0</v>
      </c>
      <c r="AA571" s="329">
        <v>0</v>
      </c>
      <c r="AB571" s="329">
        <v>0</v>
      </c>
      <c r="AC571" s="329">
        <v>0</v>
      </c>
      <c r="AD571" s="329">
        <v>0</v>
      </c>
      <c r="AE571" s="329">
        <v>0</v>
      </c>
      <c r="AF571" s="329">
        <v>0</v>
      </c>
      <c r="AG571" s="329">
        <v>0</v>
      </c>
      <c r="AH571" s="329">
        <v>0</v>
      </c>
      <c r="AI571" s="329">
        <v>0</v>
      </c>
      <c r="AJ571" s="335">
        <f t="shared" si="275"/>
        <v>0</v>
      </c>
    </row>
    <row r="572" spans="1:36" x14ac:dyDescent="0.25">
      <c r="A572" s="170">
        <v>305134</v>
      </c>
      <c r="B572" s="249" t="s">
        <v>1415</v>
      </c>
      <c r="C572" s="135"/>
      <c r="D572" s="135">
        <v>0</v>
      </c>
      <c r="E572" s="135">
        <v>287600</v>
      </c>
      <c r="F572" s="135">
        <v>287600</v>
      </c>
      <c r="G572" s="135">
        <f t="shared" si="273"/>
        <v>0</v>
      </c>
      <c r="H572" s="135">
        <v>0</v>
      </c>
      <c r="I572" s="135">
        <v>0</v>
      </c>
      <c r="J572" s="135">
        <f t="shared" si="270"/>
        <v>0</v>
      </c>
      <c r="K572" s="135">
        <v>0</v>
      </c>
      <c r="L572" s="135">
        <v>0</v>
      </c>
      <c r="M572" s="135">
        <f t="shared" si="277"/>
        <v>0</v>
      </c>
      <c r="N572" s="135">
        <v>0</v>
      </c>
      <c r="O572" s="135">
        <v>0</v>
      </c>
      <c r="P572" s="135">
        <f t="shared" si="278"/>
        <v>0</v>
      </c>
      <c r="Q572" s="135">
        <f t="shared" si="279"/>
        <v>0</v>
      </c>
      <c r="R572" s="135">
        <f t="shared" si="271"/>
        <v>0</v>
      </c>
      <c r="T572" s="290">
        <v>305134</v>
      </c>
      <c r="U572" s="328" t="s">
        <v>1415</v>
      </c>
      <c r="V572" s="329">
        <v>0</v>
      </c>
      <c r="W572" s="330">
        <v>287600</v>
      </c>
      <c r="X572" s="329">
        <v>0</v>
      </c>
      <c r="Y572" s="329">
        <v>287600</v>
      </c>
      <c r="Z572" s="329">
        <f t="shared" si="274"/>
        <v>0</v>
      </c>
      <c r="AA572" s="329">
        <v>0</v>
      </c>
      <c r="AB572" s="329">
        <v>0</v>
      </c>
      <c r="AC572" s="329">
        <v>0</v>
      </c>
      <c r="AD572" s="329">
        <v>0</v>
      </c>
      <c r="AE572" s="329">
        <v>0</v>
      </c>
      <c r="AF572" s="329">
        <v>0</v>
      </c>
      <c r="AG572" s="329">
        <v>0</v>
      </c>
      <c r="AH572" s="329">
        <v>0</v>
      </c>
      <c r="AI572" s="329">
        <v>0</v>
      </c>
      <c r="AJ572" s="335">
        <f t="shared" si="275"/>
        <v>0</v>
      </c>
    </row>
    <row r="573" spans="1:36" x14ac:dyDescent="0.25">
      <c r="A573" s="170">
        <v>305135</v>
      </c>
      <c r="B573" s="249" t="s">
        <v>1416</v>
      </c>
      <c r="C573" s="135"/>
      <c r="D573" s="135">
        <v>0</v>
      </c>
      <c r="E573" s="135">
        <v>8100.02</v>
      </c>
      <c r="F573" s="135">
        <v>8100.02</v>
      </c>
      <c r="G573" s="135">
        <f t="shared" si="273"/>
        <v>0</v>
      </c>
      <c r="H573" s="135">
        <v>0</v>
      </c>
      <c r="I573" s="135">
        <v>0</v>
      </c>
      <c r="J573" s="135">
        <f t="shared" si="270"/>
        <v>0</v>
      </c>
      <c r="K573" s="135">
        <v>0</v>
      </c>
      <c r="L573" s="135">
        <v>0</v>
      </c>
      <c r="M573" s="135">
        <f t="shared" si="277"/>
        <v>0</v>
      </c>
      <c r="N573" s="135">
        <v>0</v>
      </c>
      <c r="O573" s="135">
        <v>0</v>
      </c>
      <c r="P573" s="135">
        <f t="shared" si="278"/>
        <v>0</v>
      </c>
      <c r="Q573" s="135">
        <f t="shared" si="279"/>
        <v>0</v>
      </c>
      <c r="R573" s="135">
        <f t="shared" si="271"/>
        <v>0</v>
      </c>
      <c r="T573" s="290">
        <v>305135</v>
      </c>
      <c r="U573" s="328" t="s">
        <v>1416</v>
      </c>
      <c r="V573" s="329">
        <v>0</v>
      </c>
      <c r="W573" s="330">
        <v>8100.02</v>
      </c>
      <c r="X573" s="329">
        <v>0</v>
      </c>
      <c r="Y573" s="329">
        <v>8100.02</v>
      </c>
      <c r="Z573" s="329">
        <f t="shared" si="274"/>
        <v>0</v>
      </c>
      <c r="AA573" s="329">
        <v>0</v>
      </c>
      <c r="AB573" s="329">
        <v>0</v>
      </c>
      <c r="AC573" s="329">
        <v>0</v>
      </c>
      <c r="AD573" s="329">
        <v>0</v>
      </c>
      <c r="AE573" s="329">
        <v>0</v>
      </c>
      <c r="AF573" s="329">
        <v>0</v>
      </c>
      <c r="AG573" s="329">
        <v>0</v>
      </c>
      <c r="AH573" s="329">
        <v>0</v>
      </c>
      <c r="AI573" s="329">
        <v>0</v>
      </c>
      <c r="AJ573" s="335">
        <f t="shared" si="275"/>
        <v>0</v>
      </c>
    </row>
    <row r="574" spans="1:36" x14ac:dyDescent="0.25">
      <c r="A574" s="170">
        <v>305136</v>
      </c>
      <c r="B574" s="249" t="s">
        <v>1417</v>
      </c>
      <c r="C574" s="135"/>
      <c r="D574" s="135">
        <v>0</v>
      </c>
      <c r="E574" s="135">
        <v>0</v>
      </c>
      <c r="F574" s="135">
        <v>44529208.399999999</v>
      </c>
      <c r="G574" s="135">
        <f t="shared" si="273"/>
        <v>44529208.399999999</v>
      </c>
      <c r="H574" s="135">
        <v>0</v>
      </c>
      <c r="I574" s="135">
        <v>0</v>
      </c>
      <c r="J574" s="135">
        <f t="shared" si="270"/>
        <v>44529208.399999999</v>
      </c>
      <c r="K574" s="135">
        <v>0</v>
      </c>
      <c r="L574" s="135">
        <v>0</v>
      </c>
      <c r="M574" s="135">
        <f t="shared" si="277"/>
        <v>0</v>
      </c>
      <c r="N574" s="135">
        <v>0</v>
      </c>
      <c r="O574" s="135">
        <v>0</v>
      </c>
      <c r="P574" s="135">
        <f t="shared" si="278"/>
        <v>0</v>
      </c>
      <c r="Q574" s="135">
        <f t="shared" si="279"/>
        <v>44529208.399999999</v>
      </c>
      <c r="R574" s="135">
        <f t="shared" si="271"/>
        <v>0</v>
      </c>
      <c r="T574" s="290">
        <v>305136</v>
      </c>
      <c r="U574" s="328" t="s">
        <v>1417</v>
      </c>
      <c r="V574" s="329">
        <v>0</v>
      </c>
      <c r="W574" s="330">
        <v>44529208.399999999</v>
      </c>
      <c r="X574" s="329">
        <v>0</v>
      </c>
      <c r="Y574" s="329">
        <v>0</v>
      </c>
      <c r="Z574" s="329">
        <f t="shared" si="274"/>
        <v>44529208.399999999</v>
      </c>
      <c r="AA574" s="329">
        <v>0</v>
      </c>
      <c r="AB574" s="329">
        <v>0</v>
      </c>
      <c r="AC574" s="329">
        <v>44529208.399999999</v>
      </c>
      <c r="AD574" s="329">
        <v>0</v>
      </c>
      <c r="AE574" s="329">
        <v>0</v>
      </c>
      <c r="AF574" s="329">
        <v>0</v>
      </c>
      <c r="AG574" s="329">
        <v>0</v>
      </c>
      <c r="AH574" s="329">
        <v>0</v>
      </c>
      <c r="AI574" s="329">
        <v>0</v>
      </c>
      <c r="AJ574" s="335">
        <f t="shared" si="275"/>
        <v>0</v>
      </c>
    </row>
    <row r="575" spans="1:36" x14ac:dyDescent="0.25">
      <c r="A575" s="170">
        <v>305137</v>
      </c>
      <c r="B575" s="250" t="s">
        <v>1418</v>
      </c>
      <c r="C575" s="135"/>
      <c r="D575" s="135">
        <v>0</v>
      </c>
      <c r="E575" s="135">
        <v>0</v>
      </c>
      <c r="F575" s="135">
        <v>12213709</v>
      </c>
      <c r="G575" s="135">
        <f t="shared" si="273"/>
        <v>12213709</v>
      </c>
      <c r="H575" s="135">
        <v>0</v>
      </c>
      <c r="I575" s="135">
        <v>0</v>
      </c>
      <c r="J575" s="135">
        <f t="shared" si="270"/>
        <v>12213709</v>
      </c>
      <c r="K575" s="135">
        <v>0</v>
      </c>
      <c r="L575" s="135">
        <v>0</v>
      </c>
      <c r="M575" s="135">
        <f t="shared" si="277"/>
        <v>0</v>
      </c>
      <c r="N575" s="135">
        <v>0</v>
      </c>
      <c r="O575" s="135">
        <v>0</v>
      </c>
      <c r="P575" s="135">
        <f t="shared" si="278"/>
        <v>0</v>
      </c>
      <c r="Q575" s="135">
        <f t="shared" si="279"/>
        <v>12213709</v>
      </c>
      <c r="R575" s="135">
        <f t="shared" si="271"/>
        <v>0</v>
      </c>
      <c r="T575" s="290">
        <v>305137</v>
      </c>
      <c r="U575" s="328" t="s">
        <v>1418</v>
      </c>
      <c r="V575" s="329">
        <v>0</v>
      </c>
      <c r="W575" s="330">
        <v>12213709</v>
      </c>
      <c r="X575" s="329">
        <v>0</v>
      </c>
      <c r="Y575" s="329">
        <v>0</v>
      </c>
      <c r="Z575" s="329">
        <f t="shared" si="274"/>
        <v>12213709</v>
      </c>
      <c r="AA575" s="329">
        <v>0</v>
      </c>
      <c r="AB575" s="329">
        <v>0</v>
      </c>
      <c r="AC575" s="329">
        <v>12213709</v>
      </c>
      <c r="AD575" s="329">
        <v>0</v>
      </c>
      <c r="AE575" s="329">
        <v>0</v>
      </c>
      <c r="AF575" s="329">
        <v>0</v>
      </c>
      <c r="AG575" s="329">
        <v>0</v>
      </c>
      <c r="AH575" s="329">
        <v>0</v>
      </c>
      <c r="AI575" s="329">
        <v>0</v>
      </c>
      <c r="AJ575" s="335">
        <f t="shared" si="275"/>
        <v>0</v>
      </c>
    </row>
    <row r="576" spans="1:36" x14ac:dyDescent="0.25">
      <c r="A576" s="170">
        <v>305138</v>
      </c>
      <c r="B576" s="250" t="s">
        <v>1419</v>
      </c>
      <c r="C576" s="135"/>
      <c r="D576" s="135">
        <v>0</v>
      </c>
      <c r="E576" s="135">
        <v>0</v>
      </c>
      <c r="F576" s="135">
        <v>1475988.22</v>
      </c>
      <c r="G576" s="135">
        <f t="shared" si="273"/>
        <v>1475988.22</v>
      </c>
      <c r="H576" s="135">
        <v>0</v>
      </c>
      <c r="I576" s="135">
        <v>0</v>
      </c>
      <c r="J576" s="135">
        <f t="shared" si="270"/>
        <v>1475988.22</v>
      </c>
      <c r="K576" s="135">
        <v>0</v>
      </c>
      <c r="L576" s="135">
        <v>0</v>
      </c>
      <c r="M576" s="135">
        <f t="shared" si="277"/>
        <v>0</v>
      </c>
      <c r="N576" s="135">
        <v>0</v>
      </c>
      <c r="O576" s="135">
        <v>0</v>
      </c>
      <c r="P576" s="135">
        <f t="shared" si="278"/>
        <v>0</v>
      </c>
      <c r="Q576" s="135">
        <f t="shared" si="279"/>
        <v>1475988.22</v>
      </c>
      <c r="R576" s="135">
        <f t="shared" si="271"/>
        <v>0</v>
      </c>
      <c r="T576" s="290">
        <v>305138</v>
      </c>
      <c r="U576" s="328" t="s">
        <v>1419</v>
      </c>
      <c r="V576" s="329">
        <v>0</v>
      </c>
      <c r="W576" s="330">
        <v>1475988.22</v>
      </c>
      <c r="X576" s="329">
        <v>0</v>
      </c>
      <c r="Y576" s="329">
        <v>0</v>
      </c>
      <c r="Z576" s="329">
        <f t="shared" si="274"/>
        <v>1475988.22</v>
      </c>
      <c r="AA576" s="329">
        <v>0</v>
      </c>
      <c r="AB576" s="329">
        <v>0</v>
      </c>
      <c r="AC576" s="329">
        <v>1475988.22</v>
      </c>
      <c r="AD576" s="329">
        <v>0</v>
      </c>
      <c r="AE576" s="329">
        <v>0</v>
      </c>
      <c r="AF576" s="329">
        <v>0</v>
      </c>
      <c r="AG576" s="329">
        <v>0</v>
      </c>
      <c r="AH576" s="329">
        <v>0</v>
      </c>
      <c r="AI576" s="329">
        <v>0</v>
      </c>
      <c r="AJ576" s="335">
        <f t="shared" si="275"/>
        <v>0</v>
      </c>
    </row>
    <row r="577" spans="1:36" x14ac:dyDescent="0.25">
      <c r="A577" s="170">
        <v>305139</v>
      </c>
      <c r="B577" s="250" t="s">
        <v>1420</v>
      </c>
      <c r="C577" s="135"/>
      <c r="D577" s="135">
        <v>0</v>
      </c>
      <c r="E577" s="135">
        <v>0</v>
      </c>
      <c r="F577" s="135">
        <v>4143467.14</v>
      </c>
      <c r="G577" s="135">
        <f t="shared" si="273"/>
        <v>4143467.14</v>
      </c>
      <c r="H577" s="135">
        <v>0</v>
      </c>
      <c r="I577" s="135">
        <v>0</v>
      </c>
      <c r="J577" s="135">
        <f t="shared" si="270"/>
        <v>4143467.14</v>
      </c>
      <c r="K577" s="135">
        <v>0</v>
      </c>
      <c r="L577" s="135">
        <v>0</v>
      </c>
      <c r="M577" s="135">
        <f t="shared" si="277"/>
        <v>0</v>
      </c>
      <c r="N577" s="135">
        <v>0</v>
      </c>
      <c r="O577" s="135">
        <v>0</v>
      </c>
      <c r="P577" s="135">
        <f t="shared" si="278"/>
        <v>0</v>
      </c>
      <c r="Q577" s="135">
        <f t="shared" si="279"/>
        <v>4143467.14</v>
      </c>
      <c r="R577" s="135">
        <f t="shared" si="271"/>
        <v>0</v>
      </c>
      <c r="T577" s="290">
        <v>305139</v>
      </c>
      <c r="U577" s="328" t="s">
        <v>1420</v>
      </c>
      <c r="V577" s="329">
        <v>0</v>
      </c>
      <c r="W577" s="330">
        <v>4143467.14</v>
      </c>
      <c r="X577" s="329">
        <v>0</v>
      </c>
      <c r="Y577" s="329">
        <v>0</v>
      </c>
      <c r="Z577" s="329">
        <f t="shared" si="274"/>
        <v>4143467.14</v>
      </c>
      <c r="AA577" s="329">
        <v>0</v>
      </c>
      <c r="AB577" s="329">
        <v>0</v>
      </c>
      <c r="AC577" s="329">
        <v>4143467.14</v>
      </c>
      <c r="AD577" s="329">
        <v>0</v>
      </c>
      <c r="AE577" s="329">
        <v>0</v>
      </c>
      <c r="AF577" s="329">
        <v>0</v>
      </c>
      <c r="AG577" s="329">
        <v>0</v>
      </c>
      <c r="AH577" s="329">
        <v>0</v>
      </c>
      <c r="AI577" s="329">
        <v>0</v>
      </c>
      <c r="AJ577" s="335">
        <f t="shared" si="275"/>
        <v>0</v>
      </c>
    </row>
    <row r="578" spans="1:36" x14ac:dyDescent="0.25">
      <c r="A578" s="170">
        <v>305140</v>
      </c>
      <c r="B578" s="250" t="s">
        <v>1421</v>
      </c>
      <c r="C578" s="135"/>
      <c r="D578" s="135">
        <v>0</v>
      </c>
      <c r="E578" s="135">
        <v>0</v>
      </c>
      <c r="F578" s="135">
        <v>1762060</v>
      </c>
      <c r="G578" s="135">
        <f t="shared" si="273"/>
        <v>1762060</v>
      </c>
      <c r="H578" s="135">
        <v>501272</v>
      </c>
      <c r="I578" s="135">
        <v>501272</v>
      </c>
      <c r="J578" s="135">
        <f t="shared" si="270"/>
        <v>1260788</v>
      </c>
      <c r="K578" s="135">
        <v>501272</v>
      </c>
      <c r="L578" s="135">
        <v>501272</v>
      </c>
      <c r="M578" s="135">
        <f t="shared" si="277"/>
        <v>0</v>
      </c>
      <c r="N578" s="135">
        <v>501272</v>
      </c>
      <c r="O578" s="135">
        <v>501272</v>
      </c>
      <c r="P578" s="135">
        <f t="shared" si="278"/>
        <v>0</v>
      </c>
      <c r="Q578" s="135">
        <f t="shared" si="279"/>
        <v>1260788</v>
      </c>
      <c r="R578" s="135">
        <f t="shared" si="271"/>
        <v>501272</v>
      </c>
      <c r="T578" s="290">
        <v>305140</v>
      </c>
      <c r="U578" s="328" t="s">
        <v>1421</v>
      </c>
      <c r="V578" s="329">
        <v>0</v>
      </c>
      <c r="W578" s="330">
        <v>1762060</v>
      </c>
      <c r="X578" s="329">
        <v>0</v>
      </c>
      <c r="Y578" s="329">
        <v>0</v>
      </c>
      <c r="Z578" s="329">
        <f t="shared" si="274"/>
        <v>1762060</v>
      </c>
      <c r="AA578" s="329">
        <v>501272</v>
      </c>
      <c r="AB578" s="329">
        <v>501272</v>
      </c>
      <c r="AC578" s="329">
        <v>1260788</v>
      </c>
      <c r="AD578" s="329">
        <v>501272</v>
      </c>
      <c r="AE578" s="329">
        <v>501272</v>
      </c>
      <c r="AF578" s="329">
        <v>0</v>
      </c>
      <c r="AG578" s="329">
        <v>0</v>
      </c>
      <c r="AH578" s="329">
        <v>501272</v>
      </c>
      <c r="AI578" s="329">
        <v>501272</v>
      </c>
      <c r="AJ578" s="335">
        <f t="shared" si="275"/>
        <v>0</v>
      </c>
    </row>
    <row r="579" spans="1:36" x14ac:dyDescent="0.25">
      <c r="A579" s="170">
        <v>305141</v>
      </c>
      <c r="B579" s="250" t="s">
        <v>1422</v>
      </c>
      <c r="C579" s="135"/>
      <c r="D579" s="135">
        <v>0</v>
      </c>
      <c r="E579" s="135">
        <v>0</v>
      </c>
      <c r="F579" s="135">
        <v>19361</v>
      </c>
      <c r="G579" s="135">
        <f t="shared" si="273"/>
        <v>19361</v>
      </c>
      <c r="H579" s="135">
        <v>0</v>
      </c>
      <c r="I579" s="135">
        <v>0</v>
      </c>
      <c r="J579" s="135">
        <f t="shared" si="270"/>
        <v>19361</v>
      </c>
      <c r="K579" s="135">
        <v>0</v>
      </c>
      <c r="L579" s="135">
        <v>0</v>
      </c>
      <c r="M579" s="135">
        <f t="shared" si="277"/>
        <v>0</v>
      </c>
      <c r="N579" s="135">
        <v>0</v>
      </c>
      <c r="O579" s="135">
        <v>0</v>
      </c>
      <c r="P579" s="135">
        <f t="shared" si="278"/>
        <v>0</v>
      </c>
      <c r="Q579" s="135">
        <f t="shared" si="279"/>
        <v>19361</v>
      </c>
      <c r="R579" s="135">
        <f t="shared" si="271"/>
        <v>0</v>
      </c>
      <c r="T579" s="290">
        <v>305141</v>
      </c>
      <c r="U579" s="328" t="s">
        <v>1422</v>
      </c>
      <c r="V579" s="329">
        <v>0</v>
      </c>
      <c r="W579" s="330">
        <v>19361</v>
      </c>
      <c r="X579" s="329">
        <v>0</v>
      </c>
      <c r="Y579" s="329">
        <v>0</v>
      </c>
      <c r="Z579" s="329">
        <f t="shared" si="274"/>
        <v>19361</v>
      </c>
      <c r="AA579" s="329">
        <v>0</v>
      </c>
      <c r="AB579" s="329">
        <v>0</v>
      </c>
      <c r="AC579" s="329">
        <v>19361</v>
      </c>
      <c r="AD579" s="329">
        <v>0</v>
      </c>
      <c r="AE579" s="329">
        <v>0</v>
      </c>
      <c r="AF579" s="329">
        <v>0</v>
      </c>
      <c r="AG579" s="329">
        <v>0</v>
      </c>
      <c r="AH579" s="329">
        <v>0</v>
      </c>
      <c r="AI579" s="329">
        <v>0</v>
      </c>
      <c r="AJ579" s="335">
        <f t="shared" si="275"/>
        <v>0</v>
      </c>
    </row>
    <row r="580" spans="1:36" x14ac:dyDescent="0.25">
      <c r="A580" s="170">
        <v>305142</v>
      </c>
      <c r="B580" s="250" t="s">
        <v>1423</v>
      </c>
      <c r="C580" s="135"/>
      <c r="D580" s="135">
        <v>0</v>
      </c>
      <c r="E580" s="135">
        <v>0</v>
      </c>
      <c r="F580" s="135">
        <v>530718</v>
      </c>
      <c r="G580" s="135">
        <f t="shared" si="273"/>
        <v>530718</v>
      </c>
      <c r="H580" s="135">
        <v>0</v>
      </c>
      <c r="I580" s="135">
        <v>530718</v>
      </c>
      <c r="J580" s="135">
        <f t="shared" si="270"/>
        <v>0</v>
      </c>
      <c r="K580" s="135">
        <v>530718</v>
      </c>
      <c r="L580" s="135">
        <v>530718</v>
      </c>
      <c r="M580" s="135">
        <f t="shared" si="277"/>
        <v>0</v>
      </c>
      <c r="N580" s="135">
        <v>0</v>
      </c>
      <c r="O580" s="135">
        <v>530718</v>
      </c>
      <c r="P580" s="135">
        <f t="shared" si="278"/>
        <v>0</v>
      </c>
      <c r="Q580" s="135">
        <f t="shared" si="279"/>
        <v>0</v>
      </c>
      <c r="R580" s="135">
        <f t="shared" si="271"/>
        <v>530718</v>
      </c>
      <c r="T580" s="290">
        <v>305142</v>
      </c>
      <c r="U580" s="328" t="s">
        <v>1423</v>
      </c>
      <c r="V580" s="329">
        <v>0</v>
      </c>
      <c r="W580" s="330">
        <v>530718</v>
      </c>
      <c r="X580" s="329">
        <v>0</v>
      </c>
      <c r="Y580" s="329">
        <v>0</v>
      </c>
      <c r="Z580" s="329">
        <f t="shared" si="274"/>
        <v>530718</v>
      </c>
      <c r="AA580" s="329">
        <v>0</v>
      </c>
      <c r="AB580" s="329">
        <v>530718</v>
      </c>
      <c r="AC580" s="329">
        <v>0</v>
      </c>
      <c r="AD580" s="329">
        <v>0</v>
      </c>
      <c r="AE580" s="329">
        <v>530718</v>
      </c>
      <c r="AF580" s="329">
        <v>0</v>
      </c>
      <c r="AG580" s="329">
        <v>0</v>
      </c>
      <c r="AH580" s="329">
        <v>530718</v>
      </c>
      <c r="AI580" s="329">
        <v>530718</v>
      </c>
      <c r="AJ580" s="335">
        <f t="shared" si="275"/>
        <v>0</v>
      </c>
    </row>
    <row r="581" spans="1:36" x14ac:dyDescent="0.25">
      <c r="A581" s="170">
        <v>305143</v>
      </c>
      <c r="B581" s="250" t="s">
        <v>1424</v>
      </c>
      <c r="C581" s="135"/>
      <c r="D581" s="135">
        <v>0</v>
      </c>
      <c r="E581" s="135">
        <v>0</v>
      </c>
      <c r="F581" s="135">
        <v>15080511.4</v>
      </c>
      <c r="G581" s="135">
        <f t="shared" si="273"/>
        <v>15080511.4</v>
      </c>
      <c r="H581" s="135">
        <v>0</v>
      </c>
      <c r="I581" s="135">
        <v>0</v>
      </c>
      <c r="J581" s="135">
        <f t="shared" si="270"/>
        <v>15080511.4</v>
      </c>
      <c r="K581" s="135">
        <v>0</v>
      </c>
      <c r="L581" s="135">
        <v>0</v>
      </c>
      <c r="M581" s="135">
        <f t="shared" si="277"/>
        <v>0</v>
      </c>
      <c r="N581" s="135">
        <v>15080511.4</v>
      </c>
      <c r="O581" s="135">
        <v>15080511.4</v>
      </c>
      <c r="P581" s="135">
        <f t="shared" si="278"/>
        <v>15080511.4</v>
      </c>
      <c r="Q581" s="135">
        <f t="shared" si="279"/>
        <v>0</v>
      </c>
      <c r="R581" s="135">
        <f t="shared" si="271"/>
        <v>0</v>
      </c>
      <c r="T581" s="290">
        <v>305143</v>
      </c>
      <c r="U581" s="328" t="s">
        <v>1424</v>
      </c>
      <c r="V581" s="329">
        <v>0</v>
      </c>
      <c r="W581" s="330">
        <v>15080511.4</v>
      </c>
      <c r="X581" s="329">
        <v>0</v>
      </c>
      <c r="Y581" s="329">
        <v>0</v>
      </c>
      <c r="Z581" s="329">
        <f t="shared" si="274"/>
        <v>15080511.4</v>
      </c>
      <c r="AA581" s="329">
        <v>15080511.4</v>
      </c>
      <c r="AB581" s="329">
        <v>15080511.4</v>
      </c>
      <c r="AC581" s="329">
        <v>0</v>
      </c>
      <c r="AD581" s="329">
        <v>0</v>
      </c>
      <c r="AE581" s="329">
        <v>0</v>
      </c>
      <c r="AF581" s="329">
        <v>15080511.4</v>
      </c>
      <c r="AG581" s="329">
        <v>0</v>
      </c>
      <c r="AH581" s="329">
        <v>0</v>
      </c>
      <c r="AI581" s="329">
        <v>0</v>
      </c>
      <c r="AJ581" s="335">
        <f t="shared" si="275"/>
        <v>0</v>
      </c>
    </row>
    <row r="582" spans="1:36" s="168" customFormat="1" x14ac:dyDescent="0.25">
      <c r="A582" s="170">
        <v>305144</v>
      </c>
      <c r="B582" s="250" t="s">
        <v>1425</v>
      </c>
      <c r="C582" s="135"/>
      <c r="D582" s="135">
        <v>0</v>
      </c>
      <c r="E582" s="135">
        <v>0</v>
      </c>
      <c r="F582" s="135">
        <v>346997</v>
      </c>
      <c r="G582" s="135">
        <f t="shared" si="273"/>
        <v>346997</v>
      </c>
      <c r="H582" s="135">
        <v>0</v>
      </c>
      <c r="I582" s="135">
        <v>0</v>
      </c>
      <c r="J582" s="135">
        <f t="shared" si="270"/>
        <v>346997</v>
      </c>
      <c r="K582" s="135">
        <v>0</v>
      </c>
      <c r="L582" s="135">
        <v>0</v>
      </c>
      <c r="M582" s="135">
        <f t="shared" si="277"/>
        <v>0</v>
      </c>
      <c r="N582" s="135">
        <v>346997</v>
      </c>
      <c r="O582" s="135">
        <v>346997</v>
      </c>
      <c r="P582" s="135">
        <f t="shared" si="278"/>
        <v>346997</v>
      </c>
      <c r="Q582" s="135">
        <f t="shared" si="279"/>
        <v>0</v>
      </c>
      <c r="R582" s="135">
        <f t="shared" si="271"/>
        <v>0</v>
      </c>
      <c r="S582" s="274"/>
      <c r="T582" s="290">
        <v>305144</v>
      </c>
      <c r="U582" s="328" t="s">
        <v>1425</v>
      </c>
      <c r="V582" s="329">
        <v>0</v>
      </c>
      <c r="W582" s="330">
        <v>346997</v>
      </c>
      <c r="X582" s="329">
        <v>0</v>
      </c>
      <c r="Y582" s="329">
        <v>0</v>
      </c>
      <c r="Z582" s="329">
        <f t="shared" si="274"/>
        <v>346997</v>
      </c>
      <c r="AA582" s="329">
        <v>346997</v>
      </c>
      <c r="AB582" s="329">
        <v>346997</v>
      </c>
      <c r="AC582" s="329">
        <v>0</v>
      </c>
      <c r="AD582" s="329">
        <v>0</v>
      </c>
      <c r="AE582" s="329">
        <v>0</v>
      </c>
      <c r="AF582" s="329">
        <v>346997</v>
      </c>
      <c r="AG582" s="329">
        <v>0</v>
      </c>
      <c r="AH582" s="329">
        <v>0</v>
      </c>
      <c r="AI582" s="329">
        <v>0</v>
      </c>
      <c r="AJ582" s="335">
        <f t="shared" si="275"/>
        <v>0</v>
      </c>
    </row>
    <row r="583" spans="1:36" x14ac:dyDescent="0.25">
      <c r="A583" s="170">
        <v>305145</v>
      </c>
      <c r="B583" s="250" t="s">
        <v>1426</v>
      </c>
      <c r="C583" s="135"/>
      <c r="D583" s="135">
        <v>0</v>
      </c>
      <c r="E583" s="135">
        <v>0</v>
      </c>
      <c r="F583" s="135">
        <v>99343065</v>
      </c>
      <c r="G583" s="135">
        <f t="shared" si="273"/>
        <v>99343065</v>
      </c>
      <c r="H583" s="135">
        <v>0</v>
      </c>
      <c r="I583" s="135">
        <v>31630812</v>
      </c>
      <c r="J583" s="135">
        <f t="shared" si="270"/>
        <v>67712253</v>
      </c>
      <c r="K583" s="135">
        <v>3675962</v>
      </c>
      <c r="L583" s="135">
        <v>31630812</v>
      </c>
      <c r="M583" s="135">
        <f t="shared" si="277"/>
        <v>0</v>
      </c>
      <c r="N583" s="135">
        <v>0</v>
      </c>
      <c r="O583" s="135">
        <v>31630812</v>
      </c>
      <c r="P583" s="135">
        <f t="shared" si="278"/>
        <v>0</v>
      </c>
      <c r="Q583" s="135">
        <f t="shared" si="279"/>
        <v>67712253</v>
      </c>
      <c r="R583" s="135">
        <f t="shared" si="271"/>
        <v>31630812</v>
      </c>
      <c r="T583" s="290">
        <v>305145</v>
      </c>
      <c r="U583" s="328" t="s">
        <v>1426</v>
      </c>
      <c r="V583" s="329">
        <v>0</v>
      </c>
      <c r="W583" s="330">
        <v>99343065</v>
      </c>
      <c r="X583" s="329">
        <v>0</v>
      </c>
      <c r="Y583" s="329">
        <v>0</v>
      </c>
      <c r="Z583" s="329">
        <f t="shared" si="274"/>
        <v>99343065</v>
      </c>
      <c r="AA583" s="329">
        <v>0</v>
      </c>
      <c r="AB583" s="329">
        <v>31630812</v>
      </c>
      <c r="AC583" s="329">
        <v>67712253</v>
      </c>
      <c r="AD583" s="329">
        <v>0</v>
      </c>
      <c r="AE583" s="329">
        <v>31630812</v>
      </c>
      <c r="AF583" s="329">
        <v>0</v>
      </c>
      <c r="AG583" s="329">
        <v>27954850</v>
      </c>
      <c r="AH583" s="329">
        <v>3675962</v>
      </c>
      <c r="AI583" s="329">
        <v>31630812</v>
      </c>
      <c r="AJ583" s="335">
        <f t="shared" si="275"/>
        <v>0</v>
      </c>
    </row>
    <row r="584" spans="1:36" x14ac:dyDescent="0.25">
      <c r="A584" s="170">
        <v>305146</v>
      </c>
      <c r="B584" s="250" t="s">
        <v>1427</v>
      </c>
      <c r="C584" s="135"/>
      <c r="D584" s="135">
        <v>0</v>
      </c>
      <c r="E584" s="135">
        <v>0</v>
      </c>
      <c r="F584" s="135">
        <v>31636300</v>
      </c>
      <c r="G584" s="135">
        <f t="shared" si="273"/>
        <v>31636300</v>
      </c>
      <c r="H584" s="135">
        <v>0</v>
      </c>
      <c r="I584" s="135">
        <v>0</v>
      </c>
      <c r="J584" s="135">
        <f t="shared" ref="J584:J647" si="285">+G584-I584</f>
        <v>31636300</v>
      </c>
      <c r="K584" s="135">
        <v>0</v>
      </c>
      <c r="L584" s="135">
        <v>0</v>
      </c>
      <c r="M584" s="135">
        <f t="shared" si="277"/>
        <v>0</v>
      </c>
      <c r="N584" s="135">
        <v>0</v>
      </c>
      <c r="O584" s="135">
        <v>0</v>
      </c>
      <c r="P584" s="135">
        <f t="shared" si="278"/>
        <v>0</v>
      </c>
      <c r="Q584" s="135">
        <f t="shared" si="279"/>
        <v>31636300</v>
      </c>
      <c r="R584" s="135">
        <f t="shared" ref="R584:R647" si="286">+L584</f>
        <v>0</v>
      </c>
      <c r="T584" s="290">
        <v>305146</v>
      </c>
      <c r="U584" s="328" t="s">
        <v>1427</v>
      </c>
      <c r="V584" s="329">
        <v>0</v>
      </c>
      <c r="W584" s="330">
        <v>31636300</v>
      </c>
      <c r="X584" s="329">
        <v>0</v>
      </c>
      <c r="Y584" s="329">
        <v>0</v>
      </c>
      <c r="Z584" s="329">
        <f t="shared" si="274"/>
        <v>31636300</v>
      </c>
      <c r="AA584" s="329">
        <v>0</v>
      </c>
      <c r="AB584" s="329">
        <v>0</v>
      </c>
      <c r="AC584" s="329">
        <v>31636300</v>
      </c>
      <c r="AD584" s="329">
        <v>0</v>
      </c>
      <c r="AE584" s="329">
        <v>0</v>
      </c>
      <c r="AF584" s="329">
        <v>0</v>
      </c>
      <c r="AG584" s="329">
        <v>0</v>
      </c>
      <c r="AH584" s="329">
        <v>0</v>
      </c>
      <c r="AI584" s="329">
        <v>0</v>
      </c>
      <c r="AJ584" s="335">
        <f t="shared" si="275"/>
        <v>0</v>
      </c>
    </row>
    <row r="585" spans="1:36" x14ac:dyDescent="0.25">
      <c r="A585" s="170">
        <v>305147</v>
      </c>
      <c r="B585" s="250" t="s">
        <v>1428</v>
      </c>
      <c r="C585" s="135"/>
      <c r="D585" s="135">
        <v>0</v>
      </c>
      <c r="E585" s="135">
        <v>0</v>
      </c>
      <c r="F585" s="135">
        <v>296363</v>
      </c>
      <c r="G585" s="135">
        <f t="shared" ref="G585:G648" si="287">+C585+D585-E585+F585</f>
        <v>296363</v>
      </c>
      <c r="H585" s="135">
        <v>0</v>
      </c>
      <c r="I585" s="135">
        <v>0</v>
      </c>
      <c r="J585" s="135">
        <f t="shared" si="285"/>
        <v>296363</v>
      </c>
      <c r="K585" s="135">
        <v>0</v>
      </c>
      <c r="L585" s="135">
        <v>0</v>
      </c>
      <c r="M585" s="135">
        <f t="shared" si="277"/>
        <v>0</v>
      </c>
      <c r="N585" s="135">
        <v>0</v>
      </c>
      <c r="O585" s="135">
        <v>0</v>
      </c>
      <c r="P585" s="135">
        <f t="shared" si="278"/>
        <v>0</v>
      </c>
      <c r="Q585" s="135">
        <f t="shared" si="279"/>
        <v>296363</v>
      </c>
      <c r="R585" s="135">
        <f t="shared" si="286"/>
        <v>0</v>
      </c>
      <c r="T585" s="290">
        <v>305147</v>
      </c>
      <c r="U585" s="328" t="s">
        <v>1428</v>
      </c>
      <c r="V585" s="329">
        <v>0</v>
      </c>
      <c r="W585" s="330">
        <v>296363</v>
      </c>
      <c r="X585" s="329">
        <v>0</v>
      </c>
      <c r="Y585" s="329">
        <v>0</v>
      </c>
      <c r="Z585" s="329">
        <f t="shared" ref="Z585:Z648" si="288">+V585+W585+X585-Y585</f>
        <v>296363</v>
      </c>
      <c r="AA585" s="329">
        <v>0</v>
      </c>
      <c r="AB585" s="329">
        <v>0</v>
      </c>
      <c r="AC585" s="329">
        <v>296363</v>
      </c>
      <c r="AD585" s="329">
        <v>0</v>
      </c>
      <c r="AE585" s="329">
        <v>0</v>
      </c>
      <c r="AF585" s="329">
        <v>0</v>
      </c>
      <c r="AG585" s="329">
        <v>0</v>
      </c>
      <c r="AH585" s="329">
        <v>0</v>
      </c>
      <c r="AI585" s="329">
        <v>0</v>
      </c>
      <c r="AJ585" s="335">
        <f t="shared" ref="AJ585:AJ648" si="289">+W585-F585</f>
        <v>0</v>
      </c>
    </row>
    <row r="586" spans="1:36" x14ac:dyDescent="0.25">
      <c r="A586" s="170">
        <v>305148</v>
      </c>
      <c r="B586" s="250" t="s">
        <v>1429</v>
      </c>
      <c r="C586" s="135"/>
      <c r="D586" s="135">
        <v>0</v>
      </c>
      <c r="E586" s="135">
        <v>0</v>
      </c>
      <c r="F586" s="135">
        <v>541760</v>
      </c>
      <c r="G586" s="135">
        <f t="shared" si="287"/>
        <v>541760</v>
      </c>
      <c r="H586" s="135">
        <v>0</v>
      </c>
      <c r="I586" s="135">
        <v>0</v>
      </c>
      <c r="J586" s="135">
        <f t="shared" si="285"/>
        <v>541760</v>
      </c>
      <c r="K586" s="135">
        <v>0</v>
      </c>
      <c r="L586" s="135">
        <v>0</v>
      </c>
      <c r="M586" s="135">
        <f t="shared" si="277"/>
        <v>0</v>
      </c>
      <c r="N586" s="135">
        <v>0</v>
      </c>
      <c r="O586" s="135">
        <v>0</v>
      </c>
      <c r="P586" s="135">
        <f t="shared" si="278"/>
        <v>0</v>
      </c>
      <c r="Q586" s="135">
        <f t="shared" si="279"/>
        <v>541760</v>
      </c>
      <c r="R586" s="135">
        <f t="shared" si="286"/>
        <v>0</v>
      </c>
      <c r="T586" s="290">
        <v>305148</v>
      </c>
      <c r="U586" s="328" t="s">
        <v>1429</v>
      </c>
      <c r="V586" s="329">
        <v>0</v>
      </c>
      <c r="W586" s="330">
        <v>541760</v>
      </c>
      <c r="X586" s="329">
        <v>0</v>
      </c>
      <c r="Y586" s="329">
        <v>0</v>
      </c>
      <c r="Z586" s="329">
        <f t="shared" si="288"/>
        <v>541760</v>
      </c>
      <c r="AA586" s="329">
        <v>0</v>
      </c>
      <c r="AB586" s="329">
        <v>0</v>
      </c>
      <c r="AC586" s="329">
        <v>541760</v>
      </c>
      <c r="AD586" s="329">
        <v>0</v>
      </c>
      <c r="AE586" s="329">
        <v>0</v>
      </c>
      <c r="AF586" s="329">
        <v>0</v>
      </c>
      <c r="AG586" s="329">
        <v>0</v>
      </c>
      <c r="AH586" s="329">
        <v>0</v>
      </c>
      <c r="AI586" s="329">
        <v>0</v>
      </c>
      <c r="AJ586" s="335">
        <f t="shared" si="289"/>
        <v>0</v>
      </c>
    </row>
    <row r="587" spans="1:36" x14ac:dyDescent="0.25">
      <c r="A587" s="170">
        <v>305149</v>
      </c>
      <c r="B587" s="250" t="s">
        <v>1430</v>
      </c>
      <c r="C587" s="135"/>
      <c r="D587" s="135">
        <v>0</v>
      </c>
      <c r="E587" s="135">
        <v>0</v>
      </c>
      <c r="F587" s="135">
        <v>10000000</v>
      </c>
      <c r="G587" s="135">
        <f t="shared" si="287"/>
        <v>10000000</v>
      </c>
      <c r="H587" s="135">
        <v>0</v>
      </c>
      <c r="I587" s="135">
        <v>0</v>
      </c>
      <c r="J587" s="135">
        <f t="shared" si="285"/>
        <v>10000000</v>
      </c>
      <c r="K587" s="135">
        <v>0</v>
      </c>
      <c r="L587" s="135">
        <v>0</v>
      </c>
      <c r="M587" s="135">
        <f t="shared" si="277"/>
        <v>0</v>
      </c>
      <c r="N587" s="135">
        <v>0</v>
      </c>
      <c r="O587" s="135">
        <v>0</v>
      </c>
      <c r="P587" s="135">
        <f t="shared" si="278"/>
        <v>0</v>
      </c>
      <c r="Q587" s="135">
        <f t="shared" si="279"/>
        <v>10000000</v>
      </c>
      <c r="R587" s="135">
        <f t="shared" si="286"/>
        <v>0</v>
      </c>
      <c r="T587" s="290">
        <v>305149</v>
      </c>
      <c r="U587" s="328" t="s">
        <v>1430</v>
      </c>
      <c r="V587" s="329">
        <v>0</v>
      </c>
      <c r="W587" s="330">
        <v>10000000</v>
      </c>
      <c r="X587" s="329">
        <v>0</v>
      </c>
      <c r="Y587" s="329">
        <v>0</v>
      </c>
      <c r="Z587" s="329">
        <f t="shared" si="288"/>
        <v>10000000</v>
      </c>
      <c r="AA587" s="329">
        <v>0</v>
      </c>
      <c r="AB587" s="329">
        <v>0</v>
      </c>
      <c r="AC587" s="329">
        <v>10000000</v>
      </c>
      <c r="AD587" s="329">
        <v>0</v>
      </c>
      <c r="AE587" s="329">
        <v>0</v>
      </c>
      <c r="AF587" s="329">
        <v>0</v>
      </c>
      <c r="AG587" s="329">
        <v>0</v>
      </c>
      <c r="AH587" s="329">
        <v>0</v>
      </c>
      <c r="AI587" s="329">
        <v>0</v>
      </c>
      <c r="AJ587" s="335">
        <f t="shared" si="289"/>
        <v>0</v>
      </c>
    </row>
    <row r="588" spans="1:36" x14ac:dyDescent="0.25">
      <c r="A588" s="170">
        <v>305150</v>
      </c>
      <c r="B588" s="250" t="s">
        <v>1431</v>
      </c>
      <c r="C588" s="135"/>
      <c r="D588" s="135">
        <v>0</v>
      </c>
      <c r="E588" s="135">
        <v>0</v>
      </c>
      <c r="F588" s="135">
        <v>2995816</v>
      </c>
      <c r="G588" s="135">
        <f t="shared" si="287"/>
        <v>2995816</v>
      </c>
      <c r="H588" s="135">
        <v>0</v>
      </c>
      <c r="I588" s="135">
        <v>0</v>
      </c>
      <c r="J588" s="135">
        <f t="shared" si="285"/>
        <v>2995816</v>
      </c>
      <c r="K588" s="135">
        <v>0</v>
      </c>
      <c r="L588" s="135">
        <v>0</v>
      </c>
      <c r="M588" s="135">
        <f t="shared" si="277"/>
        <v>0</v>
      </c>
      <c r="N588" s="135">
        <v>0</v>
      </c>
      <c r="O588" s="135">
        <v>0</v>
      </c>
      <c r="P588" s="135">
        <f t="shared" si="278"/>
        <v>0</v>
      </c>
      <c r="Q588" s="135">
        <f t="shared" si="279"/>
        <v>2995816</v>
      </c>
      <c r="R588" s="135">
        <f t="shared" si="286"/>
        <v>0</v>
      </c>
      <c r="T588" s="290">
        <v>305150</v>
      </c>
      <c r="U588" s="328" t="s">
        <v>1431</v>
      </c>
      <c r="V588" s="329">
        <v>0</v>
      </c>
      <c r="W588" s="330">
        <v>2995816</v>
      </c>
      <c r="X588" s="329">
        <v>0</v>
      </c>
      <c r="Y588" s="329">
        <v>0</v>
      </c>
      <c r="Z588" s="329">
        <f t="shared" si="288"/>
        <v>2995816</v>
      </c>
      <c r="AA588" s="329">
        <v>0</v>
      </c>
      <c r="AB588" s="329">
        <v>0</v>
      </c>
      <c r="AC588" s="329">
        <v>2995816</v>
      </c>
      <c r="AD588" s="329">
        <v>0</v>
      </c>
      <c r="AE588" s="329">
        <v>0</v>
      </c>
      <c r="AF588" s="329">
        <v>0</v>
      </c>
      <c r="AG588" s="329">
        <v>0</v>
      </c>
      <c r="AH588" s="329">
        <v>0</v>
      </c>
      <c r="AI588" s="329">
        <v>0</v>
      </c>
      <c r="AJ588" s="335">
        <f t="shared" si="289"/>
        <v>0</v>
      </c>
    </row>
    <row r="589" spans="1:36" x14ac:dyDescent="0.25">
      <c r="A589" s="170">
        <v>305151</v>
      </c>
      <c r="B589" s="250" t="s">
        <v>1432</v>
      </c>
      <c r="C589" s="135"/>
      <c r="D589" s="135">
        <v>0</v>
      </c>
      <c r="E589" s="135">
        <v>0</v>
      </c>
      <c r="F589" s="135">
        <v>12181482</v>
      </c>
      <c r="G589" s="135">
        <f t="shared" si="287"/>
        <v>12181482</v>
      </c>
      <c r="H589" s="135">
        <v>0</v>
      </c>
      <c r="I589" s="135">
        <v>12181482</v>
      </c>
      <c r="J589" s="135">
        <f t="shared" si="285"/>
        <v>0</v>
      </c>
      <c r="K589" s="135">
        <v>0</v>
      </c>
      <c r="L589" s="135">
        <v>12181482</v>
      </c>
      <c r="M589" s="135">
        <f t="shared" si="277"/>
        <v>0</v>
      </c>
      <c r="N589" s="135">
        <v>0</v>
      </c>
      <c r="O589" s="135">
        <v>12181482</v>
      </c>
      <c r="P589" s="135">
        <f t="shared" si="278"/>
        <v>0</v>
      </c>
      <c r="Q589" s="135">
        <f t="shared" si="279"/>
        <v>0</v>
      </c>
      <c r="R589" s="135">
        <f t="shared" si="286"/>
        <v>12181482</v>
      </c>
      <c r="T589" s="290">
        <v>305151</v>
      </c>
      <c r="U589" s="328" t="s">
        <v>1432</v>
      </c>
      <c r="V589" s="329">
        <v>0</v>
      </c>
      <c r="W589" s="330">
        <v>12181482</v>
      </c>
      <c r="X589" s="329">
        <v>0</v>
      </c>
      <c r="Y589" s="329">
        <v>0</v>
      </c>
      <c r="Z589" s="329">
        <f t="shared" si="288"/>
        <v>12181482</v>
      </c>
      <c r="AA589" s="329">
        <v>0</v>
      </c>
      <c r="AB589" s="329">
        <v>12181482</v>
      </c>
      <c r="AC589" s="329">
        <v>0</v>
      </c>
      <c r="AD589" s="329">
        <v>0</v>
      </c>
      <c r="AE589" s="329">
        <v>12181482</v>
      </c>
      <c r="AF589" s="329">
        <v>0</v>
      </c>
      <c r="AG589" s="329">
        <v>12181482</v>
      </c>
      <c r="AH589" s="329">
        <v>0</v>
      </c>
      <c r="AI589" s="329">
        <v>12181482</v>
      </c>
      <c r="AJ589" s="335">
        <f t="shared" si="289"/>
        <v>0</v>
      </c>
    </row>
    <row r="590" spans="1:36" s="235" customFormat="1" x14ac:dyDescent="0.25">
      <c r="A590" s="170">
        <v>305152</v>
      </c>
      <c r="B590" s="250" t="s">
        <v>1433</v>
      </c>
      <c r="C590" s="135"/>
      <c r="D590" s="135">
        <v>0</v>
      </c>
      <c r="E590" s="135">
        <v>0</v>
      </c>
      <c r="F590" s="135">
        <v>19810812</v>
      </c>
      <c r="G590" s="135">
        <f t="shared" si="287"/>
        <v>19810812</v>
      </c>
      <c r="H590" s="135">
        <v>0</v>
      </c>
      <c r="I590" s="135">
        <v>19810812</v>
      </c>
      <c r="J590" s="135">
        <f t="shared" si="285"/>
        <v>0</v>
      </c>
      <c r="K590" s="135">
        <v>0</v>
      </c>
      <c r="L590" s="135">
        <v>19810812</v>
      </c>
      <c r="M590" s="135">
        <f t="shared" ref="M590:M653" si="290">+I590-L590</f>
        <v>0</v>
      </c>
      <c r="N590" s="135">
        <v>0</v>
      </c>
      <c r="O590" s="135">
        <v>19810812</v>
      </c>
      <c r="P590" s="135">
        <f t="shared" ref="P590:P653" si="291">+O590-I590</f>
        <v>0</v>
      </c>
      <c r="Q590" s="135">
        <f t="shared" ref="Q590:Q653" si="292">+G590-O590</f>
        <v>0</v>
      </c>
      <c r="R590" s="135">
        <f t="shared" si="286"/>
        <v>19810812</v>
      </c>
      <c r="S590" s="274"/>
      <c r="T590" s="290">
        <v>305152</v>
      </c>
      <c r="U590" s="328" t="s">
        <v>1433</v>
      </c>
      <c r="V590" s="329">
        <v>0</v>
      </c>
      <c r="W590" s="330">
        <v>19810812</v>
      </c>
      <c r="X590" s="329">
        <v>0</v>
      </c>
      <c r="Y590" s="329">
        <v>0</v>
      </c>
      <c r="Z590" s="329">
        <f t="shared" si="288"/>
        <v>19810812</v>
      </c>
      <c r="AA590" s="329">
        <v>0</v>
      </c>
      <c r="AB590" s="329">
        <v>19810812</v>
      </c>
      <c r="AC590" s="329">
        <v>0</v>
      </c>
      <c r="AD590" s="329">
        <v>0</v>
      </c>
      <c r="AE590" s="329">
        <v>19810812</v>
      </c>
      <c r="AF590" s="329">
        <v>0</v>
      </c>
      <c r="AG590" s="329">
        <v>19810812</v>
      </c>
      <c r="AH590" s="329">
        <v>0</v>
      </c>
      <c r="AI590" s="329">
        <v>19810812</v>
      </c>
      <c r="AJ590" s="335">
        <f t="shared" si="289"/>
        <v>0</v>
      </c>
    </row>
    <row r="591" spans="1:36" x14ac:dyDescent="0.25">
      <c r="A591" s="170">
        <v>305153</v>
      </c>
      <c r="B591" s="250" t="s">
        <v>1434</v>
      </c>
      <c r="C591" s="135"/>
      <c r="D591" s="135">
        <v>0</v>
      </c>
      <c r="E591" s="135">
        <v>0</v>
      </c>
      <c r="F591" s="135">
        <v>28143001.329999998</v>
      </c>
      <c r="G591" s="135">
        <f t="shared" si="287"/>
        <v>28143001.329999998</v>
      </c>
      <c r="H591" s="135">
        <v>21933001.329999998</v>
      </c>
      <c r="I591" s="135">
        <v>21933001.329999998</v>
      </c>
      <c r="J591" s="135">
        <f t="shared" si="285"/>
        <v>6210000</v>
      </c>
      <c r="K591" s="135">
        <v>0</v>
      </c>
      <c r="L591" s="135">
        <v>0</v>
      </c>
      <c r="M591" s="135">
        <f t="shared" si="290"/>
        <v>21933001.329999998</v>
      </c>
      <c r="N591" s="135">
        <v>0</v>
      </c>
      <c r="O591" s="135">
        <v>28143001.329999998</v>
      </c>
      <c r="P591" s="135">
        <f t="shared" si="291"/>
        <v>6210000</v>
      </c>
      <c r="Q591" s="135">
        <f t="shared" si="292"/>
        <v>0</v>
      </c>
      <c r="R591" s="135">
        <f t="shared" si="286"/>
        <v>0</v>
      </c>
      <c r="T591" s="290">
        <v>305153</v>
      </c>
      <c r="U591" s="328" t="s">
        <v>1434</v>
      </c>
      <c r="V591" s="329">
        <v>0</v>
      </c>
      <c r="W591" s="330">
        <v>28143001.329999998</v>
      </c>
      <c r="X591" s="329">
        <v>0</v>
      </c>
      <c r="Y591" s="329">
        <v>0</v>
      </c>
      <c r="Z591" s="329">
        <f t="shared" si="288"/>
        <v>28143001.329999998</v>
      </c>
      <c r="AA591" s="329">
        <v>0</v>
      </c>
      <c r="AB591" s="329">
        <v>28143001.329999998</v>
      </c>
      <c r="AC591" s="329">
        <v>0</v>
      </c>
      <c r="AD591" s="329">
        <v>21933001.329999998</v>
      </c>
      <c r="AE591" s="329">
        <v>21933001.329999998</v>
      </c>
      <c r="AF591" s="329">
        <v>6210000</v>
      </c>
      <c r="AG591" s="329">
        <v>0</v>
      </c>
      <c r="AH591" s="329">
        <v>0</v>
      </c>
      <c r="AI591" s="329">
        <v>0</v>
      </c>
      <c r="AJ591" s="335">
        <f t="shared" si="289"/>
        <v>0</v>
      </c>
    </row>
    <row r="592" spans="1:36" x14ac:dyDescent="0.25">
      <c r="A592" s="170">
        <v>305154</v>
      </c>
      <c r="B592" s="250" t="s">
        <v>1435</v>
      </c>
      <c r="C592" s="135"/>
      <c r="D592" s="135">
        <v>0</v>
      </c>
      <c r="E592" s="135">
        <v>0</v>
      </c>
      <c r="F592" s="135">
        <v>43221290.670000002</v>
      </c>
      <c r="G592" s="135">
        <f t="shared" si="287"/>
        <v>43221290.670000002</v>
      </c>
      <c r="H592" s="135">
        <v>0</v>
      </c>
      <c r="I592" s="135">
        <v>42108234</v>
      </c>
      <c r="J592" s="135">
        <f t="shared" si="285"/>
        <v>1113056.6700000018</v>
      </c>
      <c r="K592" s="135">
        <v>0</v>
      </c>
      <c r="L592" s="135">
        <v>42108234</v>
      </c>
      <c r="M592" s="135">
        <f t="shared" si="290"/>
        <v>0</v>
      </c>
      <c r="N592" s="135">
        <v>1113056.6700000018</v>
      </c>
      <c r="O592" s="135">
        <v>43221290.670000002</v>
      </c>
      <c r="P592" s="135">
        <f t="shared" si="291"/>
        <v>1113056.6700000018</v>
      </c>
      <c r="Q592" s="135">
        <f t="shared" si="292"/>
        <v>0</v>
      </c>
      <c r="R592" s="135">
        <f t="shared" si="286"/>
        <v>42108234</v>
      </c>
      <c r="T592" s="290">
        <v>305154</v>
      </c>
      <c r="U592" s="328" t="s">
        <v>1435</v>
      </c>
      <c r="V592" s="329">
        <v>0</v>
      </c>
      <c r="W592" s="330">
        <v>43221290.670000002</v>
      </c>
      <c r="X592" s="329">
        <v>0</v>
      </c>
      <c r="Y592" s="329">
        <v>0</v>
      </c>
      <c r="Z592" s="329">
        <f t="shared" si="288"/>
        <v>43221290.670000002</v>
      </c>
      <c r="AA592" s="329">
        <v>1113056.6700000018</v>
      </c>
      <c r="AB592" s="329">
        <v>43221290.670000002</v>
      </c>
      <c r="AC592" s="329">
        <v>0</v>
      </c>
      <c r="AD592" s="329">
        <v>0</v>
      </c>
      <c r="AE592" s="329">
        <v>42108234</v>
      </c>
      <c r="AF592" s="329">
        <v>1113056.6700000018</v>
      </c>
      <c r="AG592" s="329">
        <v>42108234</v>
      </c>
      <c r="AH592" s="329">
        <v>0</v>
      </c>
      <c r="AI592" s="329">
        <v>42108234</v>
      </c>
      <c r="AJ592" s="335">
        <f t="shared" si="289"/>
        <v>0</v>
      </c>
    </row>
    <row r="593" spans="1:36" x14ac:dyDescent="0.25">
      <c r="A593" s="170">
        <v>305155</v>
      </c>
      <c r="B593" s="250" t="s">
        <v>1436</v>
      </c>
      <c r="C593" s="135"/>
      <c r="D593" s="135">
        <v>0</v>
      </c>
      <c r="E593" s="135">
        <v>0</v>
      </c>
      <c r="F593" s="135">
        <v>16470485.6</v>
      </c>
      <c r="G593" s="135">
        <f t="shared" si="287"/>
        <v>16470485.6</v>
      </c>
      <c r="H593" s="135">
        <v>0</v>
      </c>
      <c r="I593" s="135">
        <v>0</v>
      </c>
      <c r="J593" s="135">
        <f t="shared" si="285"/>
        <v>16470485.6</v>
      </c>
      <c r="K593" s="135">
        <v>0</v>
      </c>
      <c r="L593" s="135">
        <v>0</v>
      </c>
      <c r="M593" s="135">
        <f t="shared" si="290"/>
        <v>0</v>
      </c>
      <c r="N593" s="135">
        <v>0</v>
      </c>
      <c r="O593" s="135">
        <v>0</v>
      </c>
      <c r="P593" s="135">
        <f t="shared" si="291"/>
        <v>0</v>
      </c>
      <c r="Q593" s="135">
        <f t="shared" si="292"/>
        <v>16470485.6</v>
      </c>
      <c r="R593" s="135">
        <f t="shared" si="286"/>
        <v>0</v>
      </c>
      <c r="T593" s="290">
        <v>305155</v>
      </c>
      <c r="U593" s="328" t="s">
        <v>1436</v>
      </c>
      <c r="V593" s="329">
        <v>0</v>
      </c>
      <c r="W593" s="330">
        <v>16470485.6</v>
      </c>
      <c r="X593" s="329">
        <v>0</v>
      </c>
      <c r="Y593" s="329">
        <v>0</v>
      </c>
      <c r="Z593" s="329">
        <f t="shared" si="288"/>
        <v>16470485.6</v>
      </c>
      <c r="AA593" s="329">
        <v>0</v>
      </c>
      <c r="AB593" s="329">
        <v>0</v>
      </c>
      <c r="AC593" s="329">
        <v>16470485.6</v>
      </c>
      <c r="AD593" s="329">
        <v>0</v>
      </c>
      <c r="AE593" s="329">
        <v>0</v>
      </c>
      <c r="AF593" s="329">
        <v>0</v>
      </c>
      <c r="AG593" s="329">
        <v>0</v>
      </c>
      <c r="AH593" s="329">
        <v>0</v>
      </c>
      <c r="AI593" s="329">
        <v>0</v>
      </c>
      <c r="AJ593" s="335">
        <f t="shared" si="289"/>
        <v>0</v>
      </c>
    </row>
    <row r="594" spans="1:36" x14ac:dyDescent="0.25">
      <c r="A594" s="170">
        <v>305156</v>
      </c>
      <c r="B594" s="250" t="s">
        <v>1437</v>
      </c>
      <c r="C594" s="135"/>
      <c r="D594" s="135">
        <v>0</v>
      </c>
      <c r="E594" s="135">
        <v>0</v>
      </c>
      <c r="F594" s="135">
        <v>32067413</v>
      </c>
      <c r="G594" s="135">
        <f t="shared" si="287"/>
        <v>32067413</v>
      </c>
      <c r="H594" s="135">
        <v>19383003.5</v>
      </c>
      <c r="I594" s="135">
        <v>19383003.5</v>
      </c>
      <c r="J594" s="135">
        <f t="shared" si="285"/>
        <v>12684409.5</v>
      </c>
      <c r="K594" s="135">
        <v>19383003.5</v>
      </c>
      <c r="L594" s="135">
        <v>19383003.5</v>
      </c>
      <c r="M594" s="135">
        <f t="shared" si="290"/>
        <v>0</v>
      </c>
      <c r="N594" s="135">
        <v>19383003.5</v>
      </c>
      <c r="O594" s="135">
        <v>19383003.5</v>
      </c>
      <c r="P594" s="135">
        <f t="shared" si="291"/>
        <v>0</v>
      </c>
      <c r="Q594" s="135">
        <f t="shared" si="292"/>
        <v>12684409.5</v>
      </c>
      <c r="R594" s="135">
        <f t="shared" si="286"/>
        <v>19383003.5</v>
      </c>
      <c r="T594" s="290">
        <v>305156</v>
      </c>
      <c r="U594" s="328" t="s">
        <v>1437</v>
      </c>
      <c r="V594" s="329">
        <v>0</v>
      </c>
      <c r="W594" s="330">
        <v>32067413</v>
      </c>
      <c r="X594" s="329">
        <v>0</v>
      </c>
      <c r="Y594" s="329">
        <v>0</v>
      </c>
      <c r="Z594" s="329">
        <f t="shared" si="288"/>
        <v>32067413</v>
      </c>
      <c r="AA594" s="329">
        <v>19383003.5</v>
      </c>
      <c r="AB594" s="329">
        <v>19383003.5</v>
      </c>
      <c r="AC594" s="329">
        <v>12684409.5</v>
      </c>
      <c r="AD594" s="329">
        <v>19383003.5</v>
      </c>
      <c r="AE594" s="329">
        <v>19383003.5</v>
      </c>
      <c r="AF594" s="329">
        <v>0</v>
      </c>
      <c r="AG594" s="329">
        <v>0</v>
      </c>
      <c r="AH594" s="329">
        <v>29812511</v>
      </c>
      <c r="AI594" s="329">
        <v>29812511</v>
      </c>
      <c r="AJ594" s="335">
        <f t="shared" si="289"/>
        <v>0</v>
      </c>
    </row>
    <row r="595" spans="1:36" s="47" customFormat="1" x14ac:dyDescent="0.25">
      <c r="A595" s="170">
        <v>305157</v>
      </c>
      <c r="B595" s="250" t="s">
        <v>1438</v>
      </c>
      <c r="C595" s="135"/>
      <c r="D595" s="135">
        <v>0</v>
      </c>
      <c r="E595" s="135">
        <v>0</v>
      </c>
      <c r="F595" s="135">
        <v>11239396</v>
      </c>
      <c r="G595" s="135">
        <f t="shared" si="287"/>
        <v>11239396</v>
      </c>
      <c r="H595" s="135">
        <v>0</v>
      </c>
      <c r="I595" s="135">
        <v>0</v>
      </c>
      <c r="J595" s="135">
        <f t="shared" si="285"/>
        <v>11239396</v>
      </c>
      <c r="K595" s="135">
        <v>0</v>
      </c>
      <c r="L595" s="135">
        <v>0</v>
      </c>
      <c r="M595" s="135">
        <f t="shared" si="290"/>
        <v>0</v>
      </c>
      <c r="N595" s="135">
        <v>0</v>
      </c>
      <c r="O595" s="135">
        <v>0</v>
      </c>
      <c r="P595" s="135">
        <f t="shared" si="291"/>
        <v>0</v>
      </c>
      <c r="Q595" s="135">
        <f t="shared" si="292"/>
        <v>11239396</v>
      </c>
      <c r="R595" s="135">
        <f t="shared" si="286"/>
        <v>0</v>
      </c>
      <c r="T595" s="290">
        <v>305157</v>
      </c>
      <c r="U595" s="328" t="s">
        <v>1438</v>
      </c>
      <c r="V595" s="329">
        <v>0</v>
      </c>
      <c r="W595" s="330">
        <v>11239396</v>
      </c>
      <c r="X595" s="329">
        <v>0</v>
      </c>
      <c r="Y595" s="329">
        <v>0</v>
      </c>
      <c r="Z595" s="329">
        <f t="shared" si="288"/>
        <v>11239396</v>
      </c>
      <c r="AA595" s="329">
        <v>0</v>
      </c>
      <c r="AB595" s="329">
        <v>0</v>
      </c>
      <c r="AC595" s="329">
        <v>11239396</v>
      </c>
      <c r="AD595" s="329">
        <v>0</v>
      </c>
      <c r="AE595" s="329">
        <v>0</v>
      </c>
      <c r="AF595" s="329">
        <v>0</v>
      </c>
      <c r="AG595" s="329">
        <v>0</v>
      </c>
      <c r="AH595" s="329">
        <v>0</v>
      </c>
      <c r="AI595" s="329">
        <v>0</v>
      </c>
      <c r="AJ595" s="335">
        <f t="shared" si="289"/>
        <v>0</v>
      </c>
    </row>
    <row r="596" spans="1:36" x14ac:dyDescent="0.25">
      <c r="A596" s="170">
        <v>305158</v>
      </c>
      <c r="B596" s="250" t="s">
        <v>1439</v>
      </c>
      <c r="C596" s="135"/>
      <c r="D596" s="135">
        <v>0</v>
      </c>
      <c r="E596" s="135">
        <v>0</v>
      </c>
      <c r="F596" s="135">
        <v>32267967</v>
      </c>
      <c r="G596" s="135">
        <f t="shared" si="287"/>
        <v>32267967</v>
      </c>
      <c r="H596" s="135">
        <v>0</v>
      </c>
      <c r="I596" s="135">
        <v>15116929</v>
      </c>
      <c r="J596" s="135">
        <f t="shared" si="285"/>
        <v>17151038</v>
      </c>
      <c r="K596" s="135">
        <v>15116929</v>
      </c>
      <c r="L596" s="135">
        <v>15116929</v>
      </c>
      <c r="M596" s="135">
        <f t="shared" si="290"/>
        <v>0</v>
      </c>
      <c r="N596" s="135">
        <v>17151038</v>
      </c>
      <c r="O596" s="135">
        <v>32267967</v>
      </c>
      <c r="P596" s="135">
        <f t="shared" si="291"/>
        <v>17151038</v>
      </c>
      <c r="Q596" s="135">
        <f t="shared" si="292"/>
        <v>0</v>
      </c>
      <c r="R596" s="135">
        <f t="shared" si="286"/>
        <v>15116929</v>
      </c>
      <c r="T596" s="290">
        <v>305158</v>
      </c>
      <c r="U596" s="328" t="s">
        <v>1439</v>
      </c>
      <c r="V596" s="329">
        <v>0</v>
      </c>
      <c r="W596" s="330">
        <v>32267967</v>
      </c>
      <c r="X596" s="329">
        <v>0</v>
      </c>
      <c r="Y596" s="329">
        <v>0</v>
      </c>
      <c r="Z596" s="329">
        <f t="shared" si="288"/>
        <v>32267967</v>
      </c>
      <c r="AA596" s="329">
        <v>17151038</v>
      </c>
      <c r="AB596" s="329">
        <v>32267967</v>
      </c>
      <c r="AC596" s="329">
        <v>0</v>
      </c>
      <c r="AD596" s="329">
        <v>0</v>
      </c>
      <c r="AE596" s="329">
        <v>15116929</v>
      </c>
      <c r="AF596" s="329">
        <v>17151038</v>
      </c>
      <c r="AG596" s="329">
        <v>0</v>
      </c>
      <c r="AH596" s="329">
        <v>15116929</v>
      </c>
      <c r="AI596" s="329">
        <v>15116929</v>
      </c>
      <c r="AJ596" s="335">
        <f t="shared" si="289"/>
        <v>0</v>
      </c>
    </row>
    <row r="597" spans="1:36" x14ac:dyDescent="0.25">
      <c r="A597" s="170">
        <v>305159</v>
      </c>
      <c r="B597" s="250" t="s">
        <v>1440</v>
      </c>
      <c r="C597" s="135"/>
      <c r="D597" s="135">
        <v>0</v>
      </c>
      <c r="E597" s="135">
        <v>0</v>
      </c>
      <c r="F597" s="135">
        <v>8500000</v>
      </c>
      <c r="G597" s="135">
        <f t="shared" si="287"/>
        <v>8500000</v>
      </c>
      <c r="H597" s="135">
        <v>0</v>
      </c>
      <c r="I597" s="135">
        <v>7303064</v>
      </c>
      <c r="J597" s="135">
        <f t="shared" si="285"/>
        <v>1196936</v>
      </c>
      <c r="K597" s="135">
        <v>0</v>
      </c>
      <c r="L597" s="135">
        <v>7303064</v>
      </c>
      <c r="M597" s="135">
        <f t="shared" si="290"/>
        <v>0</v>
      </c>
      <c r="N597" s="135">
        <v>0</v>
      </c>
      <c r="O597" s="135">
        <v>7303064</v>
      </c>
      <c r="P597" s="135">
        <f t="shared" si="291"/>
        <v>0</v>
      </c>
      <c r="Q597" s="135">
        <f t="shared" si="292"/>
        <v>1196936</v>
      </c>
      <c r="R597" s="135">
        <f t="shared" si="286"/>
        <v>7303064</v>
      </c>
      <c r="T597" s="290">
        <v>305159</v>
      </c>
      <c r="U597" s="328" t="s">
        <v>1440</v>
      </c>
      <c r="V597" s="329">
        <v>0</v>
      </c>
      <c r="W597" s="330">
        <v>8500000</v>
      </c>
      <c r="X597" s="329">
        <v>0</v>
      </c>
      <c r="Y597" s="329">
        <v>0</v>
      </c>
      <c r="Z597" s="329">
        <f t="shared" si="288"/>
        <v>8500000</v>
      </c>
      <c r="AA597" s="329">
        <v>0</v>
      </c>
      <c r="AB597" s="329">
        <v>7303064</v>
      </c>
      <c r="AC597" s="329">
        <v>1196936</v>
      </c>
      <c r="AD597" s="329">
        <v>0</v>
      </c>
      <c r="AE597" s="329">
        <v>7303064</v>
      </c>
      <c r="AF597" s="329">
        <v>0</v>
      </c>
      <c r="AG597" s="329">
        <v>7303064</v>
      </c>
      <c r="AH597" s="329">
        <v>0</v>
      </c>
      <c r="AI597" s="329">
        <v>7303064</v>
      </c>
      <c r="AJ597" s="335">
        <f t="shared" si="289"/>
        <v>0</v>
      </c>
    </row>
    <row r="598" spans="1:36" x14ac:dyDescent="0.25">
      <c r="A598" s="170">
        <v>305160</v>
      </c>
      <c r="B598" s="250" t="s">
        <v>1441</v>
      </c>
      <c r="C598" s="135"/>
      <c r="D598" s="135">
        <v>0</v>
      </c>
      <c r="E598" s="135">
        <v>0</v>
      </c>
      <c r="F598" s="135">
        <v>15000000</v>
      </c>
      <c r="G598" s="135">
        <f t="shared" si="287"/>
        <v>15000000</v>
      </c>
      <c r="H598" s="135">
        <v>0</v>
      </c>
      <c r="I598" s="135">
        <v>0</v>
      </c>
      <c r="J598" s="135">
        <f t="shared" si="285"/>
        <v>15000000</v>
      </c>
      <c r="K598" s="135">
        <v>0</v>
      </c>
      <c r="L598" s="135">
        <v>0</v>
      </c>
      <c r="M598" s="135">
        <f t="shared" si="290"/>
        <v>0</v>
      </c>
      <c r="N598" s="135">
        <v>0</v>
      </c>
      <c r="O598" s="135">
        <v>0</v>
      </c>
      <c r="P598" s="135">
        <f t="shared" si="291"/>
        <v>0</v>
      </c>
      <c r="Q598" s="135">
        <f t="shared" si="292"/>
        <v>15000000</v>
      </c>
      <c r="R598" s="135">
        <f t="shared" si="286"/>
        <v>0</v>
      </c>
      <c r="T598" s="290">
        <v>305160</v>
      </c>
      <c r="U598" s="328" t="s">
        <v>1441</v>
      </c>
      <c r="V598" s="329">
        <v>0</v>
      </c>
      <c r="W598" s="330">
        <v>15000000</v>
      </c>
      <c r="X598" s="329">
        <v>0</v>
      </c>
      <c r="Y598" s="329">
        <v>0</v>
      </c>
      <c r="Z598" s="329">
        <f t="shared" si="288"/>
        <v>15000000</v>
      </c>
      <c r="AA598" s="329">
        <v>0</v>
      </c>
      <c r="AB598" s="329">
        <v>0</v>
      </c>
      <c r="AC598" s="329">
        <v>15000000</v>
      </c>
      <c r="AD598" s="329">
        <v>0</v>
      </c>
      <c r="AE598" s="329">
        <v>0</v>
      </c>
      <c r="AF598" s="329">
        <v>0</v>
      </c>
      <c r="AG598" s="329">
        <v>0</v>
      </c>
      <c r="AH598" s="329">
        <v>0</v>
      </c>
      <c r="AI598" s="329">
        <v>0</v>
      </c>
      <c r="AJ598" s="335">
        <f t="shared" si="289"/>
        <v>0</v>
      </c>
    </row>
    <row r="599" spans="1:36" x14ac:dyDescent="0.25">
      <c r="A599" s="170">
        <v>305161</v>
      </c>
      <c r="B599" s="250" t="s">
        <v>1442</v>
      </c>
      <c r="C599" s="135"/>
      <c r="D599" s="135">
        <v>0</v>
      </c>
      <c r="E599" s="135">
        <v>0</v>
      </c>
      <c r="F599" s="135">
        <v>1731600</v>
      </c>
      <c r="G599" s="135">
        <f t="shared" si="287"/>
        <v>1731600</v>
      </c>
      <c r="H599" s="135">
        <v>0</v>
      </c>
      <c r="I599" s="135">
        <v>0</v>
      </c>
      <c r="J599" s="135">
        <f t="shared" si="285"/>
        <v>1731600</v>
      </c>
      <c r="K599" s="135">
        <v>0</v>
      </c>
      <c r="L599" s="135">
        <v>0</v>
      </c>
      <c r="M599" s="135">
        <f t="shared" si="290"/>
        <v>0</v>
      </c>
      <c r="N599" s="135">
        <v>0</v>
      </c>
      <c r="O599" s="135">
        <v>0</v>
      </c>
      <c r="P599" s="135">
        <f t="shared" si="291"/>
        <v>0</v>
      </c>
      <c r="Q599" s="135">
        <f t="shared" si="292"/>
        <v>1731600</v>
      </c>
      <c r="R599" s="135">
        <f t="shared" si="286"/>
        <v>0</v>
      </c>
      <c r="T599" s="290">
        <v>305161</v>
      </c>
      <c r="U599" s="328" t="s">
        <v>1442</v>
      </c>
      <c r="V599" s="329">
        <v>0</v>
      </c>
      <c r="W599" s="330">
        <v>1731600</v>
      </c>
      <c r="X599" s="329">
        <v>0</v>
      </c>
      <c r="Y599" s="329">
        <v>0</v>
      </c>
      <c r="Z599" s="329">
        <f t="shared" si="288"/>
        <v>1731600</v>
      </c>
      <c r="AA599" s="329">
        <v>0</v>
      </c>
      <c r="AB599" s="329">
        <v>0</v>
      </c>
      <c r="AC599" s="329">
        <v>1731600</v>
      </c>
      <c r="AD599" s="329">
        <v>0</v>
      </c>
      <c r="AE599" s="329">
        <v>0</v>
      </c>
      <c r="AF599" s="329">
        <v>0</v>
      </c>
      <c r="AG599" s="329">
        <v>0</v>
      </c>
      <c r="AH599" s="329">
        <v>0</v>
      </c>
      <c r="AI599" s="329">
        <v>0</v>
      </c>
      <c r="AJ599" s="335">
        <f t="shared" si="289"/>
        <v>0</v>
      </c>
    </row>
    <row r="600" spans="1:36" x14ac:dyDescent="0.25">
      <c r="A600" s="170">
        <v>305162</v>
      </c>
      <c r="B600" s="250" t="s">
        <v>1443</v>
      </c>
      <c r="C600" s="135"/>
      <c r="D600" s="135">
        <v>0</v>
      </c>
      <c r="E600" s="135">
        <v>0</v>
      </c>
      <c r="F600" s="135">
        <v>9619000</v>
      </c>
      <c r="G600" s="135">
        <f t="shared" si="287"/>
        <v>9619000</v>
      </c>
      <c r="H600" s="135">
        <v>0</v>
      </c>
      <c r="I600" s="135">
        <v>124700</v>
      </c>
      <c r="J600" s="135">
        <f t="shared" si="285"/>
        <v>9494300</v>
      </c>
      <c r="K600" s="135">
        <v>0</v>
      </c>
      <c r="L600" s="135">
        <v>124700</v>
      </c>
      <c r="M600" s="135">
        <f t="shared" si="290"/>
        <v>0</v>
      </c>
      <c r="N600" s="135">
        <v>0</v>
      </c>
      <c r="O600" s="135">
        <v>9619000</v>
      </c>
      <c r="P600" s="135">
        <f t="shared" si="291"/>
        <v>9494300</v>
      </c>
      <c r="Q600" s="135">
        <f t="shared" si="292"/>
        <v>0</v>
      </c>
      <c r="R600" s="135">
        <f t="shared" si="286"/>
        <v>124700</v>
      </c>
      <c r="T600" s="290">
        <v>305162</v>
      </c>
      <c r="U600" s="328" t="s">
        <v>1443</v>
      </c>
      <c r="V600" s="329">
        <v>0</v>
      </c>
      <c r="W600" s="330">
        <v>9619000</v>
      </c>
      <c r="X600" s="329">
        <v>0</v>
      </c>
      <c r="Y600" s="329">
        <v>0</v>
      </c>
      <c r="Z600" s="329">
        <f t="shared" si="288"/>
        <v>9619000</v>
      </c>
      <c r="AA600" s="329">
        <v>0</v>
      </c>
      <c r="AB600" s="329">
        <v>9619000</v>
      </c>
      <c r="AC600" s="329">
        <v>0</v>
      </c>
      <c r="AD600" s="329">
        <v>0</v>
      </c>
      <c r="AE600" s="329">
        <v>124700</v>
      </c>
      <c r="AF600" s="329">
        <v>9494300</v>
      </c>
      <c r="AG600" s="329">
        <v>124700</v>
      </c>
      <c r="AH600" s="329">
        <v>0</v>
      </c>
      <c r="AI600" s="329">
        <v>124700</v>
      </c>
      <c r="AJ600" s="335">
        <f t="shared" si="289"/>
        <v>0</v>
      </c>
    </row>
    <row r="601" spans="1:36" x14ac:dyDescent="0.25">
      <c r="A601" s="170">
        <v>305163</v>
      </c>
      <c r="B601" s="250" t="s">
        <v>1444</v>
      </c>
      <c r="C601" s="135"/>
      <c r="D601" s="135">
        <v>0</v>
      </c>
      <c r="E601" s="135">
        <v>0</v>
      </c>
      <c r="F601" s="135">
        <v>568512</v>
      </c>
      <c r="G601" s="135">
        <f t="shared" si="287"/>
        <v>568512</v>
      </c>
      <c r="H601" s="135">
        <v>0</v>
      </c>
      <c r="I601" s="135">
        <v>0</v>
      </c>
      <c r="J601" s="135">
        <f t="shared" si="285"/>
        <v>568512</v>
      </c>
      <c r="K601" s="135">
        <v>0</v>
      </c>
      <c r="L601" s="135">
        <v>0</v>
      </c>
      <c r="M601" s="135">
        <f t="shared" si="290"/>
        <v>0</v>
      </c>
      <c r="N601" s="135">
        <v>0</v>
      </c>
      <c r="O601" s="135">
        <v>0</v>
      </c>
      <c r="P601" s="135">
        <f t="shared" si="291"/>
        <v>0</v>
      </c>
      <c r="Q601" s="135">
        <f t="shared" si="292"/>
        <v>568512</v>
      </c>
      <c r="R601" s="135">
        <f t="shared" si="286"/>
        <v>0</v>
      </c>
      <c r="T601" s="290">
        <v>305163</v>
      </c>
      <c r="U601" s="328" t="s">
        <v>1444</v>
      </c>
      <c r="V601" s="329">
        <v>0</v>
      </c>
      <c r="W601" s="330">
        <v>568512</v>
      </c>
      <c r="X601" s="329">
        <v>0</v>
      </c>
      <c r="Y601" s="329">
        <v>0</v>
      </c>
      <c r="Z601" s="329">
        <f t="shared" si="288"/>
        <v>568512</v>
      </c>
      <c r="AA601" s="329">
        <v>0</v>
      </c>
      <c r="AB601" s="329">
        <v>0</v>
      </c>
      <c r="AC601" s="329">
        <v>568512</v>
      </c>
      <c r="AD601" s="329">
        <v>0</v>
      </c>
      <c r="AE601" s="329">
        <v>0</v>
      </c>
      <c r="AF601" s="329">
        <v>0</v>
      </c>
      <c r="AG601" s="329">
        <v>0</v>
      </c>
      <c r="AH601" s="329">
        <v>0</v>
      </c>
      <c r="AI601" s="329">
        <v>0</v>
      </c>
      <c r="AJ601" s="335">
        <f t="shared" si="289"/>
        <v>0</v>
      </c>
    </row>
    <row r="602" spans="1:36" x14ac:dyDescent="0.25">
      <c r="A602" s="170">
        <v>305164</v>
      </c>
      <c r="B602" s="250" t="s">
        <v>1445</v>
      </c>
      <c r="C602" s="135"/>
      <c r="D602" s="135">
        <v>0</v>
      </c>
      <c r="E602" s="135">
        <v>0</v>
      </c>
      <c r="F602" s="135">
        <v>4000000</v>
      </c>
      <c r="G602" s="135">
        <f t="shared" si="287"/>
        <v>4000000</v>
      </c>
      <c r="H602" s="135">
        <v>0</v>
      </c>
      <c r="I602" s="135">
        <v>0</v>
      </c>
      <c r="J602" s="135">
        <f t="shared" si="285"/>
        <v>4000000</v>
      </c>
      <c r="K602" s="135">
        <v>0</v>
      </c>
      <c r="L602" s="135">
        <v>0</v>
      </c>
      <c r="M602" s="135">
        <f t="shared" si="290"/>
        <v>0</v>
      </c>
      <c r="N602" s="135">
        <v>0</v>
      </c>
      <c r="O602" s="135">
        <v>0</v>
      </c>
      <c r="P602" s="135">
        <f t="shared" si="291"/>
        <v>0</v>
      </c>
      <c r="Q602" s="135">
        <f t="shared" si="292"/>
        <v>4000000</v>
      </c>
      <c r="R602" s="135">
        <f t="shared" si="286"/>
        <v>0</v>
      </c>
      <c r="T602" s="290">
        <v>305164</v>
      </c>
      <c r="U602" s="328" t="s">
        <v>1445</v>
      </c>
      <c r="V602" s="329">
        <v>0</v>
      </c>
      <c r="W602" s="330">
        <v>4000000</v>
      </c>
      <c r="X602" s="329">
        <v>0</v>
      </c>
      <c r="Y602" s="329">
        <v>0</v>
      </c>
      <c r="Z602" s="329">
        <f t="shared" si="288"/>
        <v>4000000</v>
      </c>
      <c r="AA602" s="329">
        <v>0</v>
      </c>
      <c r="AB602" s="329">
        <v>0</v>
      </c>
      <c r="AC602" s="329">
        <v>4000000</v>
      </c>
      <c r="AD602" s="329">
        <v>0</v>
      </c>
      <c r="AE602" s="329">
        <v>0</v>
      </c>
      <c r="AF602" s="329">
        <v>0</v>
      </c>
      <c r="AG602" s="329">
        <v>0</v>
      </c>
      <c r="AH602" s="329">
        <v>0</v>
      </c>
      <c r="AI602" s="329">
        <v>0</v>
      </c>
      <c r="AJ602" s="335">
        <f t="shared" si="289"/>
        <v>0</v>
      </c>
    </row>
    <row r="603" spans="1:36" x14ac:dyDescent="0.25">
      <c r="A603" s="170">
        <v>305165</v>
      </c>
      <c r="B603" s="250" t="s">
        <v>1446</v>
      </c>
      <c r="C603" s="135"/>
      <c r="D603" s="135">
        <v>0</v>
      </c>
      <c r="E603" s="135">
        <v>0</v>
      </c>
      <c r="F603" s="135">
        <v>19267400</v>
      </c>
      <c r="G603" s="135">
        <f t="shared" si="287"/>
        <v>19267400</v>
      </c>
      <c r="H603" s="135">
        <v>0</v>
      </c>
      <c r="I603" s="135">
        <v>0</v>
      </c>
      <c r="J603" s="135">
        <f t="shared" si="285"/>
        <v>19267400</v>
      </c>
      <c r="K603" s="135">
        <v>0</v>
      </c>
      <c r="L603" s="135">
        <v>0</v>
      </c>
      <c r="M603" s="135">
        <f t="shared" si="290"/>
        <v>0</v>
      </c>
      <c r="N603" s="135">
        <v>0</v>
      </c>
      <c r="O603" s="135">
        <v>0</v>
      </c>
      <c r="P603" s="135">
        <f t="shared" si="291"/>
        <v>0</v>
      </c>
      <c r="Q603" s="135">
        <f t="shared" si="292"/>
        <v>19267400</v>
      </c>
      <c r="R603" s="135">
        <f t="shared" si="286"/>
        <v>0</v>
      </c>
      <c r="T603" s="290">
        <v>305165</v>
      </c>
      <c r="U603" s="328" t="s">
        <v>1446</v>
      </c>
      <c r="V603" s="329">
        <v>0</v>
      </c>
      <c r="W603" s="330">
        <v>19267400</v>
      </c>
      <c r="X603" s="329">
        <v>0</v>
      </c>
      <c r="Y603" s="329">
        <v>0</v>
      </c>
      <c r="Z603" s="329">
        <f t="shared" si="288"/>
        <v>19267400</v>
      </c>
      <c r="AA603" s="329">
        <v>0</v>
      </c>
      <c r="AB603" s="329">
        <v>0</v>
      </c>
      <c r="AC603" s="329">
        <v>19267400</v>
      </c>
      <c r="AD603" s="329">
        <v>0</v>
      </c>
      <c r="AE603" s="329">
        <v>0</v>
      </c>
      <c r="AF603" s="329">
        <v>0</v>
      </c>
      <c r="AG603" s="329">
        <v>0</v>
      </c>
      <c r="AH603" s="329">
        <v>0</v>
      </c>
      <c r="AI603" s="329">
        <v>0</v>
      </c>
      <c r="AJ603" s="335">
        <f t="shared" si="289"/>
        <v>0</v>
      </c>
    </row>
    <row r="604" spans="1:36" x14ac:dyDescent="0.25">
      <c r="A604" s="170">
        <v>305166</v>
      </c>
      <c r="B604" s="250" t="s">
        <v>1447</v>
      </c>
      <c r="C604" s="135"/>
      <c r="D604" s="135">
        <v>0</v>
      </c>
      <c r="E604" s="135">
        <v>0</v>
      </c>
      <c r="F604" s="135">
        <v>7922935</v>
      </c>
      <c r="G604" s="135">
        <f t="shared" si="287"/>
        <v>7922935</v>
      </c>
      <c r="H604" s="135">
        <v>0</v>
      </c>
      <c r="I604" s="135">
        <v>0</v>
      </c>
      <c r="J604" s="135">
        <f t="shared" si="285"/>
        <v>7922935</v>
      </c>
      <c r="K604" s="135">
        <v>0</v>
      </c>
      <c r="L604" s="135">
        <v>0</v>
      </c>
      <c r="M604" s="135">
        <f t="shared" si="290"/>
        <v>0</v>
      </c>
      <c r="N604" s="135">
        <v>0</v>
      </c>
      <c r="O604" s="135">
        <v>0</v>
      </c>
      <c r="P604" s="135">
        <f t="shared" si="291"/>
        <v>0</v>
      </c>
      <c r="Q604" s="135">
        <f t="shared" si="292"/>
        <v>7922935</v>
      </c>
      <c r="R604" s="135">
        <f t="shared" si="286"/>
        <v>0</v>
      </c>
      <c r="T604" s="290">
        <v>305166</v>
      </c>
      <c r="U604" s="328" t="s">
        <v>1447</v>
      </c>
      <c r="V604" s="329">
        <v>0</v>
      </c>
      <c r="W604" s="330">
        <v>7922935</v>
      </c>
      <c r="X604" s="329">
        <v>0</v>
      </c>
      <c r="Y604" s="329">
        <v>0</v>
      </c>
      <c r="Z604" s="329">
        <f t="shared" si="288"/>
        <v>7922935</v>
      </c>
      <c r="AA604" s="329">
        <v>0</v>
      </c>
      <c r="AB604" s="329">
        <v>0</v>
      </c>
      <c r="AC604" s="329">
        <v>7922935</v>
      </c>
      <c r="AD604" s="329">
        <v>0</v>
      </c>
      <c r="AE604" s="329">
        <v>0</v>
      </c>
      <c r="AF604" s="329">
        <v>0</v>
      </c>
      <c r="AG604" s="329">
        <v>0</v>
      </c>
      <c r="AH604" s="329">
        <v>0</v>
      </c>
      <c r="AI604" s="329">
        <v>0</v>
      </c>
      <c r="AJ604" s="335">
        <f t="shared" si="289"/>
        <v>0</v>
      </c>
    </row>
    <row r="605" spans="1:36" s="235" customFormat="1" x14ac:dyDescent="0.25">
      <c r="A605" s="170">
        <v>305167</v>
      </c>
      <c r="B605" s="250" t="s">
        <v>1448</v>
      </c>
      <c r="C605" s="135"/>
      <c r="D605" s="135">
        <v>0</v>
      </c>
      <c r="E605" s="135">
        <v>0</v>
      </c>
      <c r="F605" s="135">
        <v>4355157</v>
      </c>
      <c r="G605" s="135">
        <f t="shared" si="287"/>
        <v>4355157</v>
      </c>
      <c r="H605" s="135">
        <v>0</v>
      </c>
      <c r="I605" s="135">
        <v>1009494</v>
      </c>
      <c r="J605" s="135">
        <f t="shared" si="285"/>
        <v>3345663</v>
      </c>
      <c r="K605" s="135">
        <v>0</v>
      </c>
      <c r="L605" s="135">
        <v>0</v>
      </c>
      <c r="M605" s="135">
        <f t="shared" si="290"/>
        <v>1009494</v>
      </c>
      <c r="N605" s="135">
        <v>0</v>
      </c>
      <c r="O605" s="135">
        <v>1009494</v>
      </c>
      <c r="P605" s="135">
        <f t="shared" si="291"/>
        <v>0</v>
      </c>
      <c r="Q605" s="135">
        <f t="shared" si="292"/>
        <v>3345663</v>
      </c>
      <c r="R605" s="135">
        <f t="shared" si="286"/>
        <v>0</v>
      </c>
      <c r="S605" s="274"/>
      <c r="T605" s="290">
        <v>305167</v>
      </c>
      <c r="U605" s="328" t="s">
        <v>1448</v>
      </c>
      <c r="V605" s="329">
        <v>0</v>
      </c>
      <c r="W605" s="330">
        <v>4355157</v>
      </c>
      <c r="X605" s="329">
        <v>0</v>
      </c>
      <c r="Y605" s="329">
        <v>0</v>
      </c>
      <c r="Z605" s="329">
        <f t="shared" si="288"/>
        <v>4355157</v>
      </c>
      <c r="AA605" s="329">
        <v>0</v>
      </c>
      <c r="AB605" s="329">
        <v>1009494</v>
      </c>
      <c r="AC605" s="329">
        <v>3345663</v>
      </c>
      <c r="AD605" s="329">
        <v>0</v>
      </c>
      <c r="AE605" s="329">
        <v>1009494</v>
      </c>
      <c r="AF605" s="329">
        <v>0</v>
      </c>
      <c r="AG605" s="329">
        <v>0</v>
      </c>
      <c r="AH605" s="329">
        <v>0</v>
      </c>
      <c r="AI605" s="329">
        <v>0</v>
      </c>
      <c r="AJ605" s="335">
        <f t="shared" si="289"/>
        <v>0</v>
      </c>
    </row>
    <row r="606" spans="1:36" x14ac:dyDescent="0.25">
      <c r="A606" s="170">
        <v>305168</v>
      </c>
      <c r="B606" s="250" t="s">
        <v>1449</v>
      </c>
      <c r="C606" s="135"/>
      <c r="D606" s="135">
        <v>0</v>
      </c>
      <c r="E606" s="135">
        <v>0</v>
      </c>
      <c r="F606" s="135">
        <v>23498721</v>
      </c>
      <c r="G606" s="135">
        <f t="shared" si="287"/>
        <v>23498721</v>
      </c>
      <c r="H606" s="135">
        <v>0</v>
      </c>
      <c r="I606" s="135">
        <v>23498721</v>
      </c>
      <c r="J606" s="135">
        <f t="shared" si="285"/>
        <v>0</v>
      </c>
      <c r="K606" s="135">
        <v>0</v>
      </c>
      <c r="L606" s="135">
        <v>23498721</v>
      </c>
      <c r="M606" s="135">
        <f t="shared" si="290"/>
        <v>0</v>
      </c>
      <c r="N606" s="135">
        <v>0</v>
      </c>
      <c r="O606" s="135">
        <v>23498721</v>
      </c>
      <c r="P606" s="135">
        <f t="shared" si="291"/>
        <v>0</v>
      </c>
      <c r="Q606" s="135">
        <f t="shared" si="292"/>
        <v>0</v>
      </c>
      <c r="R606" s="135">
        <f t="shared" si="286"/>
        <v>23498721</v>
      </c>
      <c r="T606" s="290">
        <v>305168</v>
      </c>
      <c r="U606" s="328" t="s">
        <v>1449</v>
      </c>
      <c r="V606" s="329">
        <v>0</v>
      </c>
      <c r="W606" s="330">
        <v>23498721</v>
      </c>
      <c r="X606" s="329">
        <v>0</v>
      </c>
      <c r="Y606" s="329">
        <v>0</v>
      </c>
      <c r="Z606" s="329">
        <f t="shared" si="288"/>
        <v>23498721</v>
      </c>
      <c r="AA606" s="329">
        <v>0</v>
      </c>
      <c r="AB606" s="329">
        <v>23498721</v>
      </c>
      <c r="AC606" s="329">
        <v>0</v>
      </c>
      <c r="AD606" s="329">
        <v>0</v>
      </c>
      <c r="AE606" s="329">
        <v>23498721</v>
      </c>
      <c r="AF606" s="329">
        <v>0</v>
      </c>
      <c r="AG606" s="329">
        <v>23498721</v>
      </c>
      <c r="AH606" s="329">
        <v>0</v>
      </c>
      <c r="AI606" s="329">
        <v>23498721</v>
      </c>
      <c r="AJ606" s="335">
        <f t="shared" si="289"/>
        <v>0</v>
      </c>
    </row>
    <row r="607" spans="1:36" x14ac:dyDescent="0.25">
      <c r="A607" s="170">
        <v>305169</v>
      </c>
      <c r="B607" s="250" t="s">
        <v>1450</v>
      </c>
      <c r="C607" s="135"/>
      <c r="D607" s="135">
        <v>0</v>
      </c>
      <c r="E607" s="135">
        <v>0</v>
      </c>
      <c r="F607" s="135">
        <v>30000000</v>
      </c>
      <c r="G607" s="135">
        <f t="shared" si="287"/>
        <v>30000000</v>
      </c>
      <c r="H607" s="135">
        <v>0</v>
      </c>
      <c r="I607" s="135">
        <v>30000000</v>
      </c>
      <c r="J607" s="135">
        <f t="shared" si="285"/>
        <v>0</v>
      </c>
      <c r="K607" s="135">
        <v>0</v>
      </c>
      <c r="L607" s="135">
        <v>30000000</v>
      </c>
      <c r="M607" s="135">
        <f t="shared" si="290"/>
        <v>0</v>
      </c>
      <c r="N607" s="135">
        <v>0</v>
      </c>
      <c r="O607" s="135">
        <v>30000000</v>
      </c>
      <c r="P607" s="135">
        <f t="shared" si="291"/>
        <v>0</v>
      </c>
      <c r="Q607" s="135">
        <f t="shared" si="292"/>
        <v>0</v>
      </c>
      <c r="R607" s="135">
        <f t="shared" si="286"/>
        <v>30000000</v>
      </c>
      <c r="T607" s="290">
        <v>305169</v>
      </c>
      <c r="U607" s="328" t="s">
        <v>1450</v>
      </c>
      <c r="V607" s="329">
        <v>0</v>
      </c>
      <c r="W607" s="330">
        <v>30000000</v>
      </c>
      <c r="X607" s="329">
        <v>0</v>
      </c>
      <c r="Y607" s="329">
        <v>0</v>
      </c>
      <c r="Z607" s="329">
        <f t="shared" si="288"/>
        <v>30000000</v>
      </c>
      <c r="AA607" s="329">
        <v>0</v>
      </c>
      <c r="AB607" s="329">
        <v>30000000</v>
      </c>
      <c r="AC607" s="329">
        <v>0</v>
      </c>
      <c r="AD607" s="329">
        <v>0</v>
      </c>
      <c r="AE607" s="329">
        <v>30000000</v>
      </c>
      <c r="AF607" s="329">
        <v>0</v>
      </c>
      <c r="AG607" s="329">
        <v>30000000</v>
      </c>
      <c r="AH607" s="329">
        <v>0</v>
      </c>
      <c r="AI607" s="329">
        <v>30000000</v>
      </c>
      <c r="AJ607" s="335">
        <f t="shared" si="289"/>
        <v>0</v>
      </c>
    </row>
    <row r="608" spans="1:36" x14ac:dyDescent="0.25">
      <c r="A608" s="170">
        <v>305170</v>
      </c>
      <c r="B608" s="250" t="s">
        <v>1451</v>
      </c>
      <c r="C608" s="135"/>
      <c r="D608" s="135">
        <v>0</v>
      </c>
      <c r="E608" s="135">
        <v>0</v>
      </c>
      <c r="F608" s="135">
        <v>5000000</v>
      </c>
      <c r="G608" s="135">
        <f t="shared" si="287"/>
        <v>5000000</v>
      </c>
      <c r="H608" s="135">
        <v>0</v>
      </c>
      <c r="I608" s="135">
        <v>0</v>
      </c>
      <c r="J608" s="135">
        <f t="shared" si="285"/>
        <v>5000000</v>
      </c>
      <c r="K608" s="135">
        <v>0</v>
      </c>
      <c r="L608" s="135">
        <v>0</v>
      </c>
      <c r="M608" s="135">
        <f t="shared" si="290"/>
        <v>0</v>
      </c>
      <c r="N608" s="135">
        <v>0</v>
      </c>
      <c r="O608" s="135">
        <v>0</v>
      </c>
      <c r="P608" s="135">
        <f t="shared" si="291"/>
        <v>0</v>
      </c>
      <c r="Q608" s="135">
        <f t="shared" si="292"/>
        <v>5000000</v>
      </c>
      <c r="R608" s="135">
        <f t="shared" si="286"/>
        <v>0</v>
      </c>
      <c r="T608" s="290">
        <v>305170</v>
      </c>
      <c r="U608" s="328" t="s">
        <v>1451</v>
      </c>
      <c r="V608" s="329">
        <v>0</v>
      </c>
      <c r="W608" s="330">
        <v>5000000</v>
      </c>
      <c r="X608" s="329">
        <v>0</v>
      </c>
      <c r="Y608" s="329">
        <v>0</v>
      </c>
      <c r="Z608" s="329">
        <f t="shared" si="288"/>
        <v>5000000</v>
      </c>
      <c r="AA608" s="329">
        <v>0</v>
      </c>
      <c r="AB608" s="329">
        <v>0</v>
      </c>
      <c r="AC608" s="329">
        <v>5000000</v>
      </c>
      <c r="AD608" s="329">
        <v>0</v>
      </c>
      <c r="AE608" s="329">
        <v>0</v>
      </c>
      <c r="AF608" s="329">
        <v>0</v>
      </c>
      <c r="AG608" s="329">
        <v>0</v>
      </c>
      <c r="AH608" s="329">
        <v>0</v>
      </c>
      <c r="AI608" s="329">
        <v>0</v>
      </c>
      <c r="AJ608" s="335">
        <f t="shared" si="289"/>
        <v>0</v>
      </c>
    </row>
    <row r="609" spans="1:36" x14ac:dyDescent="0.25">
      <c r="A609" s="170">
        <v>305171</v>
      </c>
      <c r="B609" s="250" t="s">
        <v>1452</v>
      </c>
      <c r="C609" s="135"/>
      <c r="D609" s="135">
        <v>0</v>
      </c>
      <c r="E609" s="135">
        <v>0</v>
      </c>
      <c r="F609" s="135">
        <v>5000000</v>
      </c>
      <c r="G609" s="135">
        <f t="shared" si="287"/>
        <v>5000000</v>
      </c>
      <c r="H609" s="135">
        <v>0</v>
      </c>
      <c r="I609" s="135">
        <v>0</v>
      </c>
      <c r="J609" s="135">
        <f t="shared" si="285"/>
        <v>5000000</v>
      </c>
      <c r="K609" s="135">
        <v>0</v>
      </c>
      <c r="L609" s="135">
        <v>0</v>
      </c>
      <c r="M609" s="135">
        <f t="shared" si="290"/>
        <v>0</v>
      </c>
      <c r="N609" s="135">
        <v>0</v>
      </c>
      <c r="O609" s="135">
        <v>0</v>
      </c>
      <c r="P609" s="135">
        <f t="shared" si="291"/>
        <v>0</v>
      </c>
      <c r="Q609" s="135">
        <f t="shared" si="292"/>
        <v>5000000</v>
      </c>
      <c r="R609" s="135">
        <f t="shared" si="286"/>
        <v>0</v>
      </c>
      <c r="T609" s="290">
        <v>305171</v>
      </c>
      <c r="U609" s="328" t="s">
        <v>1452</v>
      </c>
      <c r="V609" s="329">
        <v>0</v>
      </c>
      <c r="W609" s="330">
        <v>5000000</v>
      </c>
      <c r="X609" s="329">
        <v>0</v>
      </c>
      <c r="Y609" s="329">
        <v>0</v>
      </c>
      <c r="Z609" s="329">
        <f t="shared" si="288"/>
        <v>5000000</v>
      </c>
      <c r="AA609" s="329">
        <v>0</v>
      </c>
      <c r="AB609" s="329">
        <v>0</v>
      </c>
      <c r="AC609" s="329">
        <v>5000000</v>
      </c>
      <c r="AD609" s="329">
        <v>0</v>
      </c>
      <c r="AE609" s="329">
        <v>0</v>
      </c>
      <c r="AF609" s="329">
        <v>0</v>
      </c>
      <c r="AG609" s="329">
        <v>0</v>
      </c>
      <c r="AH609" s="329">
        <v>0</v>
      </c>
      <c r="AI609" s="329">
        <v>0</v>
      </c>
      <c r="AJ609" s="335">
        <f t="shared" si="289"/>
        <v>0</v>
      </c>
    </row>
    <row r="610" spans="1:36" x14ac:dyDescent="0.25">
      <c r="A610" s="170">
        <v>305172</v>
      </c>
      <c r="B610" s="250" t="s">
        <v>1453</v>
      </c>
      <c r="C610" s="135"/>
      <c r="D610" s="135">
        <v>0</v>
      </c>
      <c r="E610" s="135">
        <v>0</v>
      </c>
      <c r="F610" s="135">
        <v>10000000</v>
      </c>
      <c r="G610" s="135">
        <f t="shared" si="287"/>
        <v>10000000</v>
      </c>
      <c r="H610" s="135">
        <v>3105900</v>
      </c>
      <c r="I610" s="135">
        <v>3105900</v>
      </c>
      <c r="J610" s="135">
        <f t="shared" si="285"/>
        <v>6894100</v>
      </c>
      <c r="K610" s="135">
        <v>3105900</v>
      </c>
      <c r="L610" s="135">
        <v>3105900</v>
      </c>
      <c r="M610" s="135">
        <f t="shared" si="290"/>
        <v>0</v>
      </c>
      <c r="N610" s="135">
        <v>10000000</v>
      </c>
      <c r="O610" s="135">
        <v>10000000</v>
      </c>
      <c r="P610" s="135">
        <f t="shared" si="291"/>
        <v>6894100</v>
      </c>
      <c r="Q610" s="135">
        <f t="shared" si="292"/>
        <v>0</v>
      </c>
      <c r="R610" s="135">
        <f t="shared" si="286"/>
        <v>3105900</v>
      </c>
      <c r="T610" s="290">
        <v>305172</v>
      </c>
      <c r="U610" s="328" t="s">
        <v>1453</v>
      </c>
      <c r="V610" s="329">
        <v>0</v>
      </c>
      <c r="W610" s="330">
        <v>10000000</v>
      </c>
      <c r="X610" s="329">
        <v>0</v>
      </c>
      <c r="Y610" s="329">
        <v>0</v>
      </c>
      <c r="Z610" s="329">
        <f t="shared" si="288"/>
        <v>10000000</v>
      </c>
      <c r="AA610" s="329">
        <v>10000000</v>
      </c>
      <c r="AB610" s="329">
        <v>10000000</v>
      </c>
      <c r="AC610" s="329">
        <v>0</v>
      </c>
      <c r="AD610" s="329">
        <v>3105900</v>
      </c>
      <c r="AE610" s="329">
        <v>3105900</v>
      </c>
      <c r="AF610" s="329">
        <v>6894100</v>
      </c>
      <c r="AG610" s="329">
        <v>0</v>
      </c>
      <c r="AH610" s="329">
        <v>3105900</v>
      </c>
      <c r="AI610" s="329">
        <v>3105900</v>
      </c>
      <c r="AJ610" s="335">
        <f t="shared" si="289"/>
        <v>0</v>
      </c>
    </row>
    <row r="611" spans="1:36" x14ac:dyDescent="0.25">
      <c r="A611" s="170">
        <v>305173</v>
      </c>
      <c r="B611" s="250" t="s">
        <v>1454</v>
      </c>
      <c r="C611" s="135"/>
      <c r="D611" s="135">
        <v>0</v>
      </c>
      <c r="E611" s="135">
        <v>0</v>
      </c>
      <c r="F611" s="135">
        <v>79001302.390000001</v>
      </c>
      <c r="G611" s="135">
        <f t="shared" si="287"/>
        <v>79001302.390000001</v>
      </c>
      <c r="H611" s="135">
        <v>49668244.670000002</v>
      </c>
      <c r="I611" s="135">
        <v>49668244.670000002</v>
      </c>
      <c r="J611" s="135">
        <f t="shared" si="285"/>
        <v>29333057.719999999</v>
      </c>
      <c r="K611" s="135">
        <v>22200000</v>
      </c>
      <c r="L611" s="135">
        <v>22200000</v>
      </c>
      <c r="M611" s="135">
        <f t="shared" si="290"/>
        <v>27468244.670000002</v>
      </c>
      <c r="N611" s="135">
        <v>0</v>
      </c>
      <c r="O611" s="135">
        <v>49668244.670000002</v>
      </c>
      <c r="P611" s="135">
        <f t="shared" si="291"/>
        <v>0</v>
      </c>
      <c r="Q611" s="135">
        <f t="shared" si="292"/>
        <v>29333057.719999999</v>
      </c>
      <c r="R611" s="135">
        <f t="shared" si="286"/>
        <v>22200000</v>
      </c>
      <c r="T611" s="290">
        <v>305173</v>
      </c>
      <c r="U611" s="328" t="s">
        <v>1454</v>
      </c>
      <c r="V611" s="329">
        <v>0</v>
      </c>
      <c r="W611" s="330">
        <v>79001302.390000001</v>
      </c>
      <c r="X611" s="329">
        <v>0</v>
      </c>
      <c r="Y611" s="329">
        <v>0</v>
      </c>
      <c r="Z611" s="329">
        <f t="shared" si="288"/>
        <v>79001302.390000001</v>
      </c>
      <c r="AA611" s="329">
        <v>0</v>
      </c>
      <c r="AB611" s="329">
        <v>49668244.670000002</v>
      </c>
      <c r="AC611" s="329">
        <v>29333057.719999999</v>
      </c>
      <c r="AD611" s="329">
        <v>49668244.670000002</v>
      </c>
      <c r="AE611" s="329">
        <v>49668244.670000002</v>
      </c>
      <c r="AF611" s="329">
        <v>0</v>
      </c>
      <c r="AG611" s="329">
        <v>0</v>
      </c>
      <c r="AH611" s="329">
        <v>22200000</v>
      </c>
      <c r="AI611" s="329">
        <v>22200000</v>
      </c>
      <c r="AJ611" s="335">
        <f t="shared" si="289"/>
        <v>0</v>
      </c>
    </row>
    <row r="612" spans="1:36" x14ac:dyDescent="0.25">
      <c r="A612" s="170">
        <v>305174</v>
      </c>
      <c r="B612" s="250" t="s">
        <v>1455</v>
      </c>
      <c r="C612" s="135"/>
      <c r="D612" s="135">
        <v>0</v>
      </c>
      <c r="E612" s="135">
        <v>0</v>
      </c>
      <c r="F612" s="135">
        <v>209669440.08000001</v>
      </c>
      <c r="G612" s="135">
        <f t="shared" si="287"/>
        <v>209669440.08000001</v>
      </c>
      <c r="H612" s="135">
        <v>0</v>
      </c>
      <c r="I612" s="135">
        <v>8211000</v>
      </c>
      <c r="J612" s="135">
        <f t="shared" si="285"/>
        <v>201458440.08000001</v>
      </c>
      <c r="K612" s="135">
        <v>0</v>
      </c>
      <c r="L612" s="135">
        <v>8211000</v>
      </c>
      <c r="M612" s="135">
        <f t="shared" si="290"/>
        <v>0</v>
      </c>
      <c r="N612" s="135">
        <v>0</v>
      </c>
      <c r="O612" s="135">
        <v>8211000</v>
      </c>
      <c r="P612" s="135">
        <f t="shared" si="291"/>
        <v>0</v>
      </c>
      <c r="Q612" s="135">
        <f t="shared" si="292"/>
        <v>201458440.08000001</v>
      </c>
      <c r="R612" s="135">
        <f t="shared" si="286"/>
        <v>8211000</v>
      </c>
      <c r="T612" s="290">
        <v>305174</v>
      </c>
      <c r="U612" s="328" t="s">
        <v>1455</v>
      </c>
      <c r="V612" s="329">
        <v>0</v>
      </c>
      <c r="W612" s="330">
        <v>209669440.08000001</v>
      </c>
      <c r="X612" s="329">
        <v>0</v>
      </c>
      <c r="Y612" s="329">
        <v>0</v>
      </c>
      <c r="Z612" s="329">
        <f t="shared" si="288"/>
        <v>209669440.08000001</v>
      </c>
      <c r="AA612" s="329">
        <v>0</v>
      </c>
      <c r="AB612" s="329">
        <v>8211000</v>
      </c>
      <c r="AC612" s="329">
        <v>201458440.08000001</v>
      </c>
      <c r="AD612" s="329">
        <v>0</v>
      </c>
      <c r="AE612" s="329">
        <v>8211000</v>
      </c>
      <c r="AF612" s="329">
        <v>0</v>
      </c>
      <c r="AG612" s="329">
        <v>8211000</v>
      </c>
      <c r="AH612" s="329">
        <v>0</v>
      </c>
      <c r="AI612" s="329">
        <v>8211000</v>
      </c>
      <c r="AJ612" s="335">
        <f t="shared" si="289"/>
        <v>0</v>
      </c>
    </row>
    <row r="613" spans="1:36" x14ac:dyDescent="0.25">
      <c r="A613" s="233">
        <v>305175</v>
      </c>
      <c r="B613" s="234" t="s">
        <v>1456</v>
      </c>
      <c r="C613" s="145">
        <f>SUM(C614:C623)</f>
        <v>0</v>
      </c>
      <c r="D613" s="145">
        <f t="shared" ref="D613:R613" si="293">SUM(D614:D623)</f>
        <v>0</v>
      </c>
      <c r="E613" s="145">
        <f t="shared" si="293"/>
        <v>0</v>
      </c>
      <c r="F613" s="145">
        <f t="shared" si="293"/>
        <v>1470000000</v>
      </c>
      <c r="G613" s="145">
        <f t="shared" si="287"/>
        <v>1470000000</v>
      </c>
      <c r="H613" s="145">
        <f t="shared" si="293"/>
        <v>57379763</v>
      </c>
      <c r="I613" s="145">
        <f t="shared" si="293"/>
        <v>1061252683.5</v>
      </c>
      <c r="J613" s="145">
        <f t="shared" si="285"/>
        <v>408747316.5</v>
      </c>
      <c r="K613" s="145">
        <f t="shared" si="293"/>
        <v>141885492</v>
      </c>
      <c r="L613" s="145">
        <f t="shared" si="293"/>
        <v>493305380.35000002</v>
      </c>
      <c r="M613" s="145">
        <f t="shared" si="290"/>
        <v>567947303.14999998</v>
      </c>
      <c r="N613" s="145">
        <f t="shared" si="293"/>
        <v>26738364</v>
      </c>
      <c r="O613" s="145">
        <f t="shared" si="293"/>
        <v>1235226862.3499999</v>
      </c>
      <c r="P613" s="145">
        <f t="shared" si="291"/>
        <v>173974178.8499999</v>
      </c>
      <c r="Q613" s="145">
        <f t="shared" si="292"/>
        <v>234773137.6500001</v>
      </c>
      <c r="R613" s="145">
        <f t="shared" si="286"/>
        <v>493305380.35000002</v>
      </c>
      <c r="T613" s="290">
        <v>305175</v>
      </c>
      <c r="U613" s="328" t="s">
        <v>1456</v>
      </c>
      <c r="V613" s="329">
        <v>0</v>
      </c>
      <c r="W613" s="329">
        <v>1470000000</v>
      </c>
      <c r="X613" s="329">
        <v>0</v>
      </c>
      <c r="Y613" s="329">
        <v>0</v>
      </c>
      <c r="Z613" s="329">
        <f t="shared" si="288"/>
        <v>1470000000</v>
      </c>
      <c r="AA613" s="329">
        <v>26738364</v>
      </c>
      <c r="AB613" s="329">
        <v>1235226862.3499999</v>
      </c>
      <c r="AC613" s="329">
        <v>234773137.6500001</v>
      </c>
      <c r="AD613" s="329">
        <v>57379763</v>
      </c>
      <c r="AE613" s="329">
        <v>1061252683.5</v>
      </c>
      <c r="AF613" s="329">
        <v>173974178.8499999</v>
      </c>
      <c r="AG613" s="329">
        <v>351419888.35000002</v>
      </c>
      <c r="AH613" s="329">
        <v>141885492</v>
      </c>
      <c r="AI613" s="329">
        <v>493305380.35000002</v>
      </c>
      <c r="AJ613" s="335">
        <f t="shared" si="289"/>
        <v>0</v>
      </c>
    </row>
    <row r="614" spans="1:36" x14ac:dyDescent="0.25">
      <c r="A614" s="170">
        <v>30517501</v>
      </c>
      <c r="B614" s="252" t="s">
        <v>1457</v>
      </c>
      <c r="C614" s="135"/>
      <c r="D614" s="135">
        <v>0</v>
      </c>
      <c r="E614" s="135">
        <v>0</v>
      </c>
      <c r="F614" s="135">
        <v>170000000</v>
      </c>
      <c r="G614" s="135">
        <f t="shared" si="287"/>
        <v>170000000</v>
      </c>
      <c r="H614" s="135">
        <v>15151417</v>
      </c>
      <c r="I614" s="135">
        <v>156380800</v>
      </c>
      <c r="J614" s="135">
        <f t="shared" si="285"/>
        <v>13619200</v>
      </c>
      <c r="K614" s="135">
        <v>12850056</v>
      </c>
      <c r="L614" s="135">
        <v>63699439</v>
      </c>
      <c r="M614" s="135">
        <f t="shared" si="290"/>
        <v>92681361</v>
      </c>
      <c r="N614" s="135">
        <v>0</v>
      </c>
      <c r="O614" s="135">
        <v>170000000</v>
      </c>
      <c r="P614" s="135">
        <f t="shared" si="291"/>
        <v>13619200</v>
      </c>
      <c r="Q614" s="135">
        <f t="shared" si="292"/>
        <v>0</v>
      </c>
      <c r="R614" s="135">
        <f t="shared" si="286"/>
        <v>63699439</v>
      </c>
      <c r="T614" s="290">
        <v>30517501</v>
      </c>
      <c r="U614" s="328" t="s">
        <v>1457</v>
      </c>
      <c r="V614" s="329">
        <v>0</v>
      </c>
      <c r="W614" s="330">
        <v>170000000</v>
      </c>
      <c r="X614" s="329">
        <v>0</v>
      </c>
      <c r="Y614" s="329">
        <v>0</v>
      </c>
      <c r="Z614" s="329">
        <f t="shared" si="288"/>
        <v>170000000</v>
      </c>
      <c r="AA614" s="329">
        <v>0</v>
      </c>
      <c r="AB614" s="329">
        <v>170000000</v>
      </c>
      <c r="AC614" s="329">
        <v>0</v>
      </c>
      <c r="AD614" s="329">
        <v>15151417</v>
      </c>
      <c r="AE614" s="329">
        <v>156380800</v>
      </c>
      <c r="AF614" s="329">
        <v>13619200</v>
      </c>
      <c r="AG614" s="329">
        <v>50849383</v>
      </c>
      <c r="AH614" s="329">
        <v>12850056</v>
      </c>
      <c r="AI614" s="329">
        <v>63699439</v>
      </c>
      <c r="AJ614" s="335">
        <f t="shared" si="289"/>
        <v>0</v>
      </c>
    </row>
    <row r="615" spans="1:36" x14ac:dyDescent="0.25">
      <c r="A615" s="170">
        <v>30517502</v>
      </c>
      <c r="B615" s="252" t="s">
        <v>1458</v>
      </c>
      <c r="C615" s="135"/>
      <c r="D615" s="135">
        <v>0</v>
      </c>
      <c r="E615" s="135">
        <v>0</v>
      </c>
      <c r="F615" s="135">
        <v>750000000</v>
      </c>
      <c r="G615" s="135">
        <f t="shared" si="287"/>
        <v>750000000</v>
      </c>
      <c r="H615" s="135">
        <v>10558278</v>
      </c>
      <c r="I615" s="135">
        <v>612157684.5</v>
      </c>
      <c r="J615" s="135">
        <f t="shared" si="285"/>
        <v>137842315.5</v>
      </c>
      <c r="K615" s="135">
        <v>72468258</v>
      </c>
      <c r="L615" s="135">
        <v>214699027.34999999</v>
      </c>
      <c r="M615" s="135">
        <f t="shared" si="290"/>
        <v>397458657.14999998</v>
      </c>
      <c r="N615" s="135">
        <v>-2441722</v>
      </c>
      <c r="O615" s="135">
        <v>735810077.35000002</v>
      </c>
      <c r="P615" s="135">
        <f t="shared" si="291"/>
        <v>123652392.85000002</v>
      </c>
      <c r="Q615" s="135">
        <f t="shared" si="292"/>
        <v>14189922.649999976</v>
      </c>
      <c r="R615" s="135">
        <f t="shared" si="286"/>
        <v>214699027.34999999</v>
      </c>
      <c r="T615" s="290">
        <v>30517502</v>
      </c>
      <c r="U615" s="328" t="s">
        <v>1458</v>
      </c>
      <c r="V615" s="329">
        <v>0</v>
      </c>
      <c r="W615" s="330">
        <v>750000000</v>
      </c>
      <c r="X615" s="329">
        <v>0</v>
      </c>
      <c r="Y615" s="329">
        <v>0</v>
      </c>
      <c r="Z615" s="329">
        <f t="shared" si="288"/>
        <v>750000000</v>
      </c>
      <c r="AA615" s="329">
        <v>-2441722</v>
      </c>
      <c r="AB615" s="329">
        <v>735810077.35000002</v>
      </c>
      <c r="AC615" s="329">
        <v>14189922.649999976</v>
      </c>
      <c r="AD615" s="329">
        <v>10558278</v>
      </c>
      <c r="AE615" s="329">
        <v>612157684.5</v>
      </c>
      <c r="AF615" s="329">
        <v>123652392.85000002</v>
      </c>
      <c r="AG615" s="329">
        <v>142230769.34999999</v>
      </c>
      <c r="AH615" s="329">
        <v>72468258</v>
      </c>
      <c r="AI615" s="329">
        <v>214699027.34999999</v>
      </c>
      <c r="AJ615" s="335">
        <f t="shared" si="289"/>
        <v>0</v>
      </c>
    </row>
    <row r="616" spans="1:36" x14ac:dyDescent="0.25">
      <c r="A616" s="170">
        <v>30517503</v>
      </c>
      <c r="B616" s="252" t="s">
        <v>1459</v>
      </c>
      <c r="C616" s="135"/>
      <c r="D616" s="135">
        <v>0</v>
      </c>
      <c r="E616" s="135">
        <v>0</v>
      </c>
      <c r="F616" s="135">
        <v>100000000</v>
      </c>
      <c r="G616" s="135">
        <f t="shared" si="287"/>
        <v>100000000</v>
      </c>
      <c r="H616" s="135">
        <v>3519068</v>
      </c>
      <c r="I616" s="135">
        <v>53417442</v>
      </c>
      <c r="J616" s="135">
        <f t="shared" si="285"/>
        <v>46582558</v>
      </c>
      <c r="K616" s="135">
        <v>4714000</v>
      </c>
      <c r="L616" s="135">
        <v>7761157</v>
      </c>
      <c r="M616" s="135">
        <f t="shared" si="290"/>
        <v>45656285</v>
      </c>
      <c r="N616" s="135">
        <v>0</v>
      </c>
      <c r="O616" s="135">
        <v>53417442</v>
      </c>
      <c r="P616" s="135">
        <f t="shared" si="291"/>
        <v>0</v>
      </c>
      <c r="Q616" s="135">
        <f t="shared" si="292"/>
        <v>46582558</v>
      </c>
      <c r="R616" s="135">
        <f t="shared" si="286"/>
        <v>7761157</v>
      </c>
      <c r="T616" s="290">
        <v>30517503</v>
      </c>
      <c r="U616" s="328" t="s">
        <v>1459</v>
      </c>
      <c r="V616" s="329">
        <v>0</v>
      </c>
      <c r="W616" s="330">
        <v>100000000</v>
      </c>
      <c r="X616" s="329">
        <v>0</v>
      </c>
      <c r="Y616" s="329">
        <v>0</v>
      </c>
      <c r="Z616" s="329">
        <f t="shared" si="288"/>
        <v>100000000</v>
      </c>
      <c r="AA616" s="329">
        <v>0</v>
      </c>
      <c r="AB616" s="329">
        <v>53417442</v>
      </c>
      <c r="AC616" s="329">
        <v>46582558</v>
      </c>
      <c r="AD616" s="329">
        <v>3519068</v>
      </c>
      <c r="AE616" s="329">
        <v>53417442</v>
      </c>
      <c r="AF616" s="329">
        <v>0</v>
      </c>
      <c r="AG616" s="329">
        <v>3047157</v>
      </c>
      <c r="AH616" s="329">
        <v>4714000</v>
      </c>
      <c r="AI616" s="329">
        <v>7761157</v>
      </c>
      <c r="AJ616" s="335">
        <f t="shared" si="289"/>
        <v>0</v>
      </c>
    </row>
    <row r="617" spans="1:36" x14ac:dyDescent="0.25">
      <c r="A617" s="170">
        <v>30517504</v>
      </c>
      <c r="B617" s="252" t="s">
        <v>1460</v>
      </c>
      <c r="C617" s="135"/>
      <c r="D617" s="135">
        <v>0</v>
      </c>
      <c r="E617" s="135">
        <v>0</v>
      </c>
      <c r="F617" s="135">
        <v>100000000</v>
      </c>
      <c r="G617" s="135">
        <f t="shared" si="287"/>
        <v>100000000</v>
      </c>
      <c r="H617" s="135">
        <v>0</v>
      </c>
      <c r="I617" s="135">
        <v>25000000</v>
      </c>
      <c r="J617" s="135">
        <f t="shared" si="285"/>
        <v>75000000</v>
      </c>
      <c r="K617" s="135">
        <v>0</v>
      </c>
      <c r="L617" s="135">
        <v>25000000</v>
      </c>
      <c r="M617" s="135">
        <f t="shared" si="290"/>
        <v>0</v>
      </c>
      <c r="N617" s="135">
        <v>0</v>
      </c>
      <c r="O617" s="135">
        <v>34600000</v>
      </c>
      <c r="P617" s="135">
        <f t="shared" si="291"/>
        <v>9600000</v>
      </c>
      <c r="Q617" s="135">
        <f t="shared" si="292"/>
        <v>65400000</v>
      </c>
      <c r="R617" s="135">
        <f t="shared" si="286"/>
        <v>25000000</v>
      </c>
      <c r="T617" s="290">
        <v>30517504</v>
      </c>
      <c r="U617" s="328" t="s">
        <v>1460</v>
      </c>
      <c r="V617" s="329">
        <v>0</v>
      </c>
      <c r="W617" s="330">
        <v>100000000</v>
      </c>
      <c r="X617" s="329">
        <v>0</v>
      </c>
      <c r="Y617" s="329">
        <v>0</v>
      </c>
      <c r="Z617" s="329">
        <f t="shared" si="288"/>
        <v>100000000</v>
      </c>
      <c r="AA617" s="329">
        <v>0</v>
      </c>
      <c r="AB617" s="329">
        <v>34600000</v>
      </c>
      <c r="AC617" s="329">
        <v>65400000</v>
      </c>
      <c r="AD617" s="329">
        <v>0</v>
      </c>
      <c r="AE617" s="329">
        <v>25000000</v>
      </c>
      <c r="AF617" s="329">
        <v>9600000</v>
      </c>
      <c r="AG617" s="329">
        <v>25000000</v>
      </c>
      <c r="AH617" s="329">
        <v>0</v>
      </c>
      <c r="AI617" s="329">
        <v>25000000</v>
      </c>
      <c r="AJ617" s="335">
        <f t="shared" si="289"/>
        <v>0</v>
      </c>
    </row>
    <row r="618" spans="1:36" x14ac:dyDescent="0.25">
      <c r="A618" s="170">
        <v>30517505</v>
      </c>
      <c r="B618" s="252" t="s">
        <v>1461</v>
      </c>
      <c r="C618" s="135"/>
      <c r="D618" s="135">
        <v>0</v>
      </c>
      <c r="E618" s="135">
        <v>0</v>
      </c>
      <c r="F618" s="135">
        <v>50000000</v>
      </c>
      <c r="G618" s="135">
        <f t="shared" si="287"/>
        <v>50000000</v>
      </c>
      <c r="H618" s="135">
        <v>0</v>
      </c>
      <c r="I618" s="135">
        <v>0</v>
      </c>
      <c r="J618" s="135">
        <f t="shared" si="285"/>
        <v>50000000</v>
      </c>
      <c r="K618" s="135">
        <v>0</v>
      </c>
      <c r="L618" s="135">
        <v>0</v>
      </c>
      <c r="M618" s="135">
        <f t="shared" si="290"/>
        <v>0</v>
      </c>
      <c r="N618" s="135">
        <v>0</v>
      </c>
      <c r="O618" s="135">
        <v>0</v>
      </c>
      <c r="P618" s="135">
        <f t="shared" si="291"/>
        <v>0</v>
      </c>
      <c r="Q618" s="135">
        <f t="shared" si="292"/>
        <v>50000000</v>
      </c>
      <c r="R618" s="135">
        <f t="shared" si="286"/>
        <v>0</v>
      </c>
      <c r="T618" s="290">
        <v>30517505</v>
      </c>
      <c r="U618" s="328" t="s">
        <v>1461</v>
      </c>
      <c r="V618" s="329">
        <v>0</v>
      </c>
      <c r="W618" s="330">
        <v>50000000</v>
      </c>
      <c r="X618" s="329">
        <v>0</v>
      </c>
      <c r="Y618" s="329">
        <v>0</v>
      </c>
      <c r="Z618" s="329">
        <f t="shared" si="288"/>
        <v>50000000</v>
      </c>
      <c r="AA618" s="329">
        <v>0</v>
      </c>
      <c r="AB618" s="329">
        <v>0</v>
      </c>
      <c r="AC618" s="329">
        <v>50000000</v>
      </c>
      <c r="AD618" s="329">
        <v>0</v>
      </c>
      <c r="AE618" s="329">
        <v>0</v>
      </c>
      <c r="AF618" s="329">
        <v>0</v>
      </c>
      <c r="AG618" s="329">
        <v>0</v>
      </c>
      <c r="AH618" s="329">
        <v>0</v>
      </c>
      <c r="AI618" s="329">
        <v>0</v>
      </c>
      <c r="AJ618" s="335">
        <f t="shared" si="289"/>
        <v>0</v>
      </c>
    </row>
    <row r="619" spans="1:36" x14ac:dyDescent="0.25">
      <c r="A619" s="170">
        <v>30517506</v>
      </c>
      <c r="B619" s="252" t="s">
        <v>1462</v>
      </c>
      <c r="C619" s="135"/>
      <c r="D619" s="135">
        <v>0</v>
      </c>
      <c r="E619" s="135">
        <v>0</v>
      </c>
      <c r="F619" s="135">
        <v>50000000</v>
      </c>
      <c r="G619" s="135">
        <f t="shared" si="287"/>
        <v>50000000</v>
      </c>
      <c r="H619" s="135">
        <v>4165000</v>
      </c>
      <c r="I619" s="135">
        <v>10856542</v>
      </c>
      <c r="J619" s="135">
        <f t="shared" si="285"/>
        <v>39143458</v>
      </c>
      <c r="K619" s="135">
        <v>0</v>
      </c>
      <c r="L619" s="135">
        <v>2691542</v>
      </c>
      <c r="M619" s="135">
        <f t="shared" si="290"/>
        <v>8165000</v>
      </c>
      <c r="N619" s="135">
        <v>5194086</v>
      </c>
      <c r="O619" s="135">
        <v>16050628</v>
      </c>
      <c r="P619" s="135">
        <f t="shared" si="291"/>
        <v>5194086</v>
      </c>
      <c r="Q619" s="135">
        <f t="shared" si="292"/>
        <v>33949372</v>
      </c>
      <c r="R619" s="135">
        <f t="shared" si="286"/>
        <v>2691542</v>
      </c>
      <c r="T619" s="290">
        <v>30517506</v>
      </c>
      <c r="U619" s="328" t="s">
        <v>1462</v>
      </c>
      <c r="V619" s="329">
        <v>0</v>
      </c>
      <c r="W619" s="330">
        <v>50000000</v>
      </c>
      <c r="X619" s="329">
        <v>0</v>
      </c>
      <c r="Y619" s="329">
        <v>0</v>
      </c>
      <c r="Z619" s="329">
        <f t="shared" si="288"/>
        <v>50000000</v>
      </c>
      <c r="AA619" s="329">
        <v>5194086</v>
      </c>
      <c r="AB619" s="329">
        <v>16050628</v>
      </c>
      <c r="AC619" s="329">
        <v>33949372</v>
      </c>
      <c r="AD619" s="329">
        <v>4165000</v>
      </c>
      <c r="AE619" s="329">
        <v>10856542</v>
      </c>
      <c r="AF619" s="329">
        <v>5194086</v>
      </c>
      <c r="AG619" s="329">
        <v>2691542</v>
      </c>
      <c r="AH619" s="329">
        <v>0</v>
      </c>
      <c r="AI619" s="329">
        <v>2691542</v>
      </c>
      <c r="AJ619" s="335">
        <f t="shared" si="289"/>
        <v>0</v>
      </c>
    </row>
    <row r="620" spans="1:36" s="255" customFormat="1" x14ac:dyDescent="0.25">
      <c r="A620" s="170">
        <v>30517507</v>
      </c>
      <c r="B620" s="252" t="s">
        <v>1463</v>
      </c>
      <c r="C620" s="135"/>
      <c r="D620" s="135">
        <v>0</v>
      </c>
      <c r="E620" s="135">
        <v>0</v>
      </c>
      <c r="F620" s="135">
        <v>50000000</v>
      </c>
      <c r="G620" s="135">
        <f t="shared" si="287"/>
        <v>50000000</v>
      </c>
      <c r="H620" s="135">
        <v>0</v>
      </c>
      <c r="I620" s="135">
        <v>34445039</v>
      </c>
      <c r="J620" s="135">
        <f t="shared" si="285"/>
        <v>15554961</v>
      </c>
      <c r="K620" s="135">
        <v>0</v>
      </c>
      <c r="L620" s="135">
        <v>34445039</v>
      </c>
      <c r="M620" s="135">
        <f t="shared" si="290"/>
        <v>0</v>
      </c>
      <c r="N620" s="135">
        <v>0</v>
      </c>
      <c r="O620" s="135">
        <v>40445039</v>
      </c>
      <c r="P620" s="135">
        <f t="shared" si="291"/>
        <v>6000000</v>
      </c>
      <c r="Q620" s="135">
        <f t="shared" si="292"/>
        <v>9554961</v>
      </c>
      <c r="R620" s="135">
        <f t="shared" si="286"/>
        <v>34445039</v>
      </c>
      <c r="S620" s="274"/>
      <c r="T620" s="290">
        <v>30517507</v>
      </c>
      <c r="U620" s="328" t="s">
        <v>1463</v>
      </c>
      <c r="V620" s="329">
        <v>0</v>
      </c>
      <c r="W620" s="330">
        <v>50000000</v>
      </c>
      <c r="X620" s="329">
        <v>0</v>
      </c>
      <c r="Y620" s="329">
        <v>0</v>
      </c>
      <c r="Z620" s="329">
        <f t="shared" si="288"/>
        <v>50000000</v>
      </c>
      <c r="AA620" s="329">
        <v>0</v>
      </c>
      <c r="AB620" s="329">
        <v>40445039</v>
      </c>
      <c r="AC620" s="329">
        <v>9554961</v>
      </c>
      <c r="AD620" s="329">
        <v>0</v>
      </c>
      <c r="AE620" s="329">
        <v>34445039</v>
      </c>
      <c r="AF620" s="329">
        <v>6000000</v>
      </c>
      <c r="AG620" s="329">
        <v>34445039</v>
      </c>
      <c r="AH620" s="329">
        <v>0</v>
      </c>
      <c r="AI620" s="329">
        <v>34445039</v>
      </c>
      <c r="AJ620" s="335">
        <f t="shared" si="289"/>
        <v>0</v>
      </c>
    </row>
    <row r="621" spans="1:36" s="255" customFormat="1" x14ac:dyDescent="0.25">
      <c r="A621" s="170">
        <v>30517508</v>
      </c>
      <c r="B621" s="252" t="s">
        <v>1464</v>
      </c>
      <c r="C621" s="135"/>
      <c r="D621" s="135">
        <v>0</v>
      </c>
      <c r="E621" s="135">
        <v>0</v>
      </c>
      <c r="F621" s="135">
        <v>50000000</v>
      </c>
      <c r="G621" s="135">
        <f t="shared" si="287"/>
        <v>50000000</v>
      </c>
      <c r="H621" s="135">
        <v>0</v>
      </c>
      <c r="I621" s="135">
        <v>48282676</v>
      </c>
      <c r="J621" s="135">
        <f t="shared" si="285"/>
        <v>1717324</v>
      </c>
      <c r="K621" s="135">
        <v>0</v>
      </c>
      <c r="L621" s="135">
        <v>48282676</v>
      </c>
      <c r="M621" s="135">
        <f t="shared" si="290"/>
        <v>0</v>
      </c>
      <c r="N621" s="135">
        <v>0</v>
      </c>
      <c r="O621" s="135">
        <v>48417676</v>
      </c>
      <c r="P621" s="135">
        <f t="shared" si="291"/>
        <v>135000</v>
      </c>
      <c r="Q621" s="135">
        <f t="shared" si="292"/>
        <v>1582324</v>
      </c>
      <c r="R621" s="135">
        <f t="shared" si="286"/>
        <v>48282676</v>
      </c>
      <c r="S621" s="274"/>
      <c r="T621" s="290">
        <v>30517508</v>
      </c>
      <c r="U621" s="328" t="s">
        <v>1464</v>
      </c>
      <c r="V621" s="329">
        <v>0</v>
      </c>
      <c r="W621" s="330">
        <v>50000000</v>
      </c>
      <c r="X621" s="329">
        <v>0</v>
      </c>
      <c r="Y621" s="329">
        <v>0</v>
      </c>
      <c r="Z621" s="329">
        <f t="shared" si="288"/>
        <v>50000000</v>
      </c>
      <c r="AA621" s="329">
        <v>0</v>
      </c>
      <c r="AB621" s="329">
        <v>48417676</v>
      </c>
      <c r="AC621" s="329">
        <v>1582324</v>
      </c>
      <c r="AD621" s="329">
        <v>0</v>
      </c>
      <c r="AE621" s="329">
        <v>48282676</v>
      </c>
      <c r="AF621" s="329">
        <v>135000</v>
      </c>
      <c r="AG621" s="329">
        <v>48282676</v>
      </c>
      <c r="AH621" s="329">
        <v>0</v>
      </c>
      <c r="AI621" s="329">
        <v>48282676</v>
      </c>
      <c r="AJ621" s="335">
        <f t="shared" si="289"/>
        <v>0</v>
      </c>
    </row>
    <row r="622" spans="1:36" s="255" customFormat="1" x14ac:dyDescent="0.25">
      <c r="A622" s="170">
        <v>30517509</v>
      </c>
      <c r="B622" s="252" t="s">
        <v>1465</v>
      </c>
      <c r="C622" s="135"/>
      <c r="D622" s="135">
        <v>0</v>
      </c>
      <c r="E622" s="135">
        <v>0</v>
      </c>
      <c r="F622" s="135">
        <v>100000000</v>
      </c>
      <c r="G622" s="135">
        <f t="shared" si="287"/>
        <v>100000000</v>
      </c>
      <c r="H622" s="135">
        <v>0</v>
      </c>
      <c r="I622" s="135">
        <v>84226500</v>
      </c>
      <c r="J622" s="135">
        <f t="shared" si="285"/>
        <v>15773500</v>
      </c>
      <c r="K622" s="135">
        <v>51853178</v>
      </c>
      <c r="L622" s="135">
        <v>84226500</v>
      </c>
      <c r="M622" s="135">
        <f t="shared" si="290"/>
        <v>0</v>
      </c>
      <c r="N622" s="135">
        <v>0</v>
      </c>
      <c r="O622" s="135">
        <v>100000000</v>
      </c>
      <c r="P622" s="135">
        <f t="shared" si="291"/>
        <v>15773500</v>
      </c>
      <c r="Q622" s="135">
        <f t="shared" si="292"/>
        <v>0</v>
      </c>
      <c r="R622" s="135">
        <f t="shared" si="286"/>
        <v>84226500</v>
      </c>
      <c r="S622" s="274"/>
      <c r="T622" s="290">
        <v>30517509</v>
      </c>
      <c r="U622" s="328" t="s">
        <v>1465</v>
      </c>
      <c r="V622" s="329">
        <v>0</v>
      </c>
      <c r="W622" s="330">
        <v>100000000</v>
      </c>
      <c r="X622" s="329">
        <v>0</v>
      </c>
      <c r="Y622" s="329">
        <v>0</v>
      </c>
      <c r="Z622" s="329">
        <f t="shared" si="288"/>
        <v>100000000</v>
      </c>
      <c r="AA622" s="329">
        <v>0</v>
      </c>
      <c r="AB622" s="329">
        <v>100000000</v>
      </c>
      <c r="AC622" s="329">
        <v>0</v>
      </c>
      <c r="AD622" s="329">
        <v>0</v>
      </c>
      <c r="AE622" s="329">
        <v>84226500</v>
      </c>
      <c r="AF622" s="329">
        <v>15773500</v>
      </c>
      <c r="AG622" s="329">
        <v>32373322</v>
      </c>
      <c r="AH622" s="329">
        <v>51853178</v>
      </c>
      <c r="AI622" s="329">
        <v>84226500</v>
      </c>
      <c r="AJ622" s="335">
        <f t="shared" si="289"/>
        <v>0</v>
      </c>
    </row>
    <row r="623" spans="1:36" s="255" customFormat="1" x14ac:dyDescent="0.25">
      <c r="A623" s="170">
        <v>30517510</v>
      </c>
      <c r="B623" s="252" t="s">
        <v>1466</v>
      </c>
      <c r="C623" s="135"/>
      <c r="D623" s="135">
        <v>0</v>
      </c>
      <c r="E623" s="135">
        <v>0</v>
      </c>
      <c r="F623" s="135">
        <v>50000000</v>
      </c>
      <c r="G623" s="135">
        <f t="shared" si="287"/>
        <v>50000000</v>
      </c>
      <c r="H623" s="135">
        <v>23986000</v>
      </c>
      <c r="I623" s="135">
        <v>36486000</v>
      </c>
      <c r="J623" s="135">
        <f t="shared" si="285"/>
        <v>13514000</v>
      </c>
      <c r="K623" s="135">
        <v>0</v>
      </c>
      <c r="L623" s="135">
        <v>12500000</v>
      </c>
      <c r="M623" s="135">
        <f t="shared" si="290"/>
        <v>23986000</v>
      </c>
      <c r="N623" s="135">
        <v>23986000</v>
      </c>
      <c r="O623" s="135">
        <v>36486000</v>
      </c>
      <c r="P623" s="135">
        <f t="shared" si="291"/>
        <v>0</v>
      </c>
      <c r="Q623" s="135">
        <f t="shared" si="292"/>
        <v>13514000</v>
      </c>
      <c r="R623" s="135">
        <f t="shared" si="286"/>
        <v>12500000</v>
      </c>
      <c r="S623" s="274"/>
      <c r="T623" s="290">
        <v>30517510</v>
      </c>
      <c r="U623" s="328" t="s">
        <v>1466</v>
      </c>
      <c r="V623" s="329">
        <v>0</v>
      </c>
      <c r="W623" s="330">
        <v>50000000</v>
      </c>
      <c r="X623" s="329">
        <v>0</v>
      </c>
      <c r="Y623" s="329">
        <v>0</v>
      </c>
      <c r="Z623" s="329">
        <f t="shared" si="288"/>
        <v>50000000</v>
      </c>
      <c r="AA623" s="329">
        <v>23986000</v>
      </c>
      <c r="AB623" s="329">
        <v>36486000</v>
      </c>
      <c r="AC623" s="329">
        <v>13514000</v>
      </c>
      <c r="AD623" s="329">
        <v>23986000</v>
      </c>
      <c r="AE623" s="329">
        <v>36486000</v>
      </c>
      <c r="AF623" s="329">
        <v>0</v>
      </c>
      <c r="AG623" s="329">
        <v>12500000</v>
      </c>
      <c r="AH623" s="329">
        <v>0</v>
      </c>
      <c r="AI623" s="329">
        <v>12500000</v>
      </c>
      <c r="AJ623" s="335">
        <f t="shared" si="289"/>
        <v>0</v>
      </c>
    </row>
    <row r="624" spans="1:36" s="255" customFormat="1" x14ac:dyDescent="0.25">
      <c r="A624" s="170">
        <v>305185</v>
      </c>
      <c r="B624" s="252" t="s">
        <v>1467</v>
      </c>
      <c r="C624" s="135"/>
      <c r="D624" s="135">
        <v>0</v>
      </c>
      <c r="E624" s="135">
        <v>0</v>
      </c>
      <c r="F624" s="135">
        <v>638541062.70000005</v>
      </c>
      <c r="G624" s="135">
        <f t="shared" si="287"/>
        <v>638541062.70000005</v>
      </c>
      <c r="H624" s="135">
        <v>100000000</v>
      </c>
      <c r="I624" s="135">
        <v>543000000</v>
      </c>
      <c r="J624" s="135">
        <f t="shared" si="285"/>
        <v>95541062.700000048</v>
      </c>
      <c r="K624" s="135">
        <v>450419042.60000002</v>
      </c>
      <c r="L624" s="135">
        <v>468419042.60000002</v>
      </c>
      <c r="M624" s="135">
        <f t="shared" si="290"/>
        <v>74580957.399999976</v>
      </c>
      <c r="N624" s="135">
        <v>0</v>
      </c>
      <c r="O624" s="135">
        <v>638541062.70000005</v>
      </c>
      <c r="P624" s="135">
        <f t="shared" si="291"/>
        <v>95541062.700000048</v>
      </c>
      <c r="Q624" s="135">
        <f t="shared" si="292"/>
        <v>0</v>
      </c>
      <c r="R624" s="135">
        <f t="shared" si="286"/>
        <v>468419042.60000002</v>
      </c>
      <c r="S624" s="274"/>
      <c r="T624" s="290">
        <v>305185</v>
      </c>
      <c r="U624" s="328" t="s">
        <v>1467</v>
      </c>
      <c r="V624" s="329">
        <v>0</v>
      </c>
      <c r="W624" s="330">
        <v>638541062.70000005</v>
      </c>
      <c r="X624" s="329">
        <v>0</v>
      </c>
      <c r="Y624" s="329">
        <v>0</v>
      </c>
      <c r="Z624" s="329">
        <f t="shared" si="288"/>
        <v>638541062.70000005</v>
      </c>
      <c r="AA624" s="329">
        <v>0</v>
      </c>
      <c r="AB624" s="329">
        <v>638541062.70000005</v>
      </c>
      <c r="AC624" s="329">
        <v>0</v>
      </c>
      <c r="AD624" s="329">
        <v>100000000</v>
      </c>
      <c r="AE624" s="329">
        <v>543000000</v>
      </c>
      <c r="AF624" s="329">
        <v>95541062.700000048</v>
      </c>
      <c r="AG624" s="329">
        <v>18000000</v>
      </c>
      <c r="AH624" s="329">
        <v>450419042.60000002</v>
      </c>
      <c r="AI624" s="329">
        <v>468419042.60000002</v>
      </c>
      <c r="AJ624" s="335">
        <f t="shared" si="289"/>
        <v>0</v>
      </c>
    </row>
    <row r="625" spans="1:36" s="255" customFormat="1" x14ac:dyDescent="0.25">
      <c r="A625" s="170">
        <v>305186</v>
      </c>
      <c r="B625" s="252" t="s">
        <v>1468</v>
      </c>
      <c r="C625" s="135"/>
      <c r="D625" s="135">
        <v>0</v>
      </c>
      <c r="E625" s="135">
        <v>0</v>
      </c>
      <c r="F625" s="135">
        <v>113562817</v>
      </c>
      <c r="G625" s="135">
        <f t="shared" si="287"/>
        <v>113562817</v>
      </c>
      <c r="H625" s="135">
        <v>9574702</v>
      </c>
      <c r="I625" s="135">
        <v>27768745</v>
      </c>
      <c r="J625" s="135">
        <f t="shared" si="285"/>
        <v>85794072</v>
      </c>
      <c r="K625" s="135">
        <v>9108820</v>
      </c>
      <c r="L625" s="135">
        <v>27302863</v>
      </c>
      <c r="M625" s="135">
        <f t="shared" si="290"/>
        <v>465882</v>
      </c>
      <c r="N625" s="135">
        <v>0</v>
      </c>
      <c r="O625" s="135">
        <v>113562817</v>
      </c>
      <c r="P625" s="135">
        <f t="shared" si="291"/>
        <v>85794072</v>
      </c>
      <c r="Q625" s="135">
        <f t="shared" si="292"/>
        <v>0</v>
      </c>
      <c r="R625" s="135">
        <f t="shared" si="286"/>
        <v>27302863</v>
      </c>
      <c r="S625" s="274"/>
      <c r="T625" s="290">
        <v>305186</v>
      </c>
      <c r="U625" s="328" t="s">
        <v>1468</v>
      </c>
      <c r="V625" s="329">
        <v>0</v>
      </c>
      <c r="W625" s="330">
        <v>113562817</v>
      </c>
      <c r="X625" s="329">
        <v>0</v>
      </c>
      <c r="Y625" s="329">
        <v>0</v>
      </c>
      <c r="Z625" s="329">
        <f t="shared" si="288"/>
        <v>113562817</v>
      </c>
      <c r="AA625" s="329">
        <v>0</v>
      </c>
      <c r="AB625" s="329">
        <v>113562817</v>
      </c>
      <c r="AC625" s="329">
        <v>0</v>
      </c>
      <c r="AD625" s="329">
        <v>9574702</v>
      </c>
      <c r="AE625" s="329">
        <v>27768745</v>
      </c>
      <c r="AF625" s="329">
        <v>85794072</v>
      </c>
      <c r="AG625" s="329">
        <v>18194043</v>
      </c>
      <c r="AH625" s="329">
        <v>9108820</v>
      </c>
      <c r="AI625" s="329">
        <v>27302863</v>
      </c>
      <c r="AJ625" s="335">
        <f t="shared" si="289"/>
        <v>0</v>
      </c>
    </row>
    <row r="626" spans="1:36" s="255" customFormat="1" x14ac:dyDescent="0.25">
      <c r="A626" s="170">
        <v>305187</v>
      </c>
      <c r="B626" s="249" t="s">
        <v>1469</v>
      </c>
      <c r="C626" s="135"/>
      <c r="D626" s="135">
        <v>183304680.77000001</v>
      </c>
      <c r="E626" s="135">
        <v>0</v>
      </c>
      <c r="F626" s="135">
        <v>0</v>
      </c>
      <c r="G626" s="135">
        <f t="shared" si="287"/>
        <v>183304680.77000001</v>
      </c>
      <c r="H626" s="135">
        <v>16921891.770000011</v>
      </c>
      <c r="I626" s="135">
        <v>160469755.77000001</v>
      </c>
      <c r="J626" s="135">
        <f t="shared" si="285"/>
        <v>22834925</v>
      </c>
      <c r="K626" s="135">
        <v>59257588</v>
      </c>
      <c r="L626" s="135">
        <v>59257588</v>
      </c>
      <c r="M626" s="135">
        <f t="shared" si="290"/>
        <v>101212167.77000001</v>
      </c>
      <c r="N626" s="135">
        <v>7158992.7700000107</v>
      </c>
      <c r="O626" s="135">
        <v>183304680.77000001</v>
      </c>
      <c r="P626" s="135">
        <f t="shared" si="291"/>
        <v>22834925</v>
      </c>
      <c r="Q626" s="135">
        <f t="shared" si="292"/>
        <v>0</v>
      </c>
      <c r="R626" s="135">
        <f t="shared" si="286"/>
        <v>59257588</v>
      </c>
      <c r="S626" s="274"/>
      <c r="T626" s="290">
        <v>305187</v>
      </c>
      <c r="U626" s="328" t="s">
        <v>1469</v>
      </c>
      <c r="V626" s="329">
        <v>0</v>
      </c>
      <c r="W626" s="330">
        <v>0</v>
      </c>
      <c r="X626" s="329">
        <v>183304680.77000001</v>
      </c>
      <c r="Y626" s="329">
        <v>0</v>
      </c>
      <c r="Z626" s="329">
        <f t="shared" si="288"/>
        <v>183304680.77000001</v>
      </c>
      <c r="AA626" s="329">
        <v>7158992.7700000107</v>
      </c>
      <c r="AB626" s="329">
        <v>183304680.77000001</v>
      </c>
      <c r="AC626" s="329">
        <v>0</v>
      </c>
      <c r="AD626" s="329">
        <v>16921891.770000011</v>
      </c>
      <c r="AE626" s="329">
        <v>160469755.77000001</v>
      </c>
      <c r="AF626" s="329">
        <v>22834925</v>
      </c>
      <c r="AG626" s="329">
        <v>0</v>
      </c>
      <c r="AH626" s="329">
        <v>59257588</v>
      </c>
      <c r="AI626" s="329">
        <v>59257588</v>
      </c>
      <c r="AJ626" s="335">
        <f t="shared" si="289"/>
        <v>0</v>
      </c>
    </row>
    <row r="627" spans="1:36" s="255" customFormat="1" x14ac:dyDescent="0.25">
      <c r="A627" s="170">
        <v>305188</v>
      </c>
      <c r="B627" s="247" t="s">
        <v>1470</v>
      </c>
      <c r="C627" s="135"/>
      <c r="D627" s="135">
        <v>0</v>
      </c>
      <c r="E627" s="135">
        <v>0</v>
      </c>
      <c r="F627" s="135">
        <v>749700000</v>
      </c>
      <c r="G627" s="135">
        <f t="shared" si="287"/>
        <v>749700000</v>
      </c>
      <c r="H627" s="135">
        <v>0</v>
      </c>
      <c r="I627" s="135">
        <v>0</v>
      </c>
      <c r="J627" s="135">
        <f t="shared" si="285"/>
        <v>749700000</v>
      </c>
      <c r="K627" s="135">
        <v>0</v>
      </c>
      <c r="L627" s="135">
        <v>0</v>
      </c>
      <c r="M627" s="135">
        <f t="shared" si="290"/>
        <v>0</v>
      </c>
      <c r="N627" s="135">
        <v>0</v>
      </c>
      <c r="O627" s="135">
        <v>0</v>
      </c>
      <c r="P627" s="135">
        <f t="shared" si="291"/>
        <v>0</v>
      </c>
      <c r="Q627" s="135">
        <f t="shared" si="292"/>
        <v>749700000</v>
      </c>
      <c r="R627" s="135">
        <f t="shared" si="286"/>
        <v>0</v>
      </c>
      <c r="S627" s="274"/>
      <c r="T627" s="290">
        <v>305188</v>
      </c>
      <c r="U627" s="328" t="s">
        <v>1470</v>
      </c>
      <c r="V627" s="329">
        <v>0</v>
      </c>
      <c r="W627" s="330">
        <v>749700000</v>
      </c>
      <c r="X627" s="329">
        <v>0</v>
      </c>
      <c r="Y627" s="329">
        <v>0</v>
      </c>
      <c r="Z627" s="329">
        <f t="shared" si="288"/>
        <v>749700000</v>
      </c>
      <c r="AA627" s="329">
        <v>0</v>
      </c>
      <c r="AB627" s="329">
        <v>0</v>
      </c>
      <c r="AC627" s="329">
        <v>749700000</v>
      </c>
      <c r="AD627" s="329">
        <v>0</v>
      </c>
      <c r="AE627" s="329">
        <v>0</v>
      </c>
      <c r="AF627" s="329">
        <v>0</v>
      </c>
      <c r="AG627" s="329">
        <v>0</v>
      </c>
      <c r="AH627" s="329">
        <v>0</v>
      </c>
      <c r="AI627" s="329">
        <v>0</v>
      </c>
      <c r="AJ627" s="335">
        <f t="shared" si="289"/>
        <v>0</v>
      </c>
    </row>
    <row r="628" spans="1:36" s="255" customFormat="1" x14ac:dyDescent="0.25">
      <c r="A628" s="233">
        <v>305189</v>
      </c>
      <c r="B628" s="234" t="s">
        <v>1471</v>
      </c>
      <c r="C628" s="145">
        <f>SUM(C629:C640)</f>
        <v>0</v>
      </c>
      <c r="D628" s="145">
        <f t="shared" ref="D628:R628" si="294">SUM(D629:D640)</f>
        <v>0</v>
      </c>
      <c r="E628" s="145">
        <f t="shared" si="294"/>
        <v>0</v>
      </c>
      <c r="F628" s="145">
        <f t="shared" si="294"/>
        <v>8220929585.5100002</v>
      </c>
      <c r="G628" s="145">
        <f t="shared" si="287"/>
        <v>8220929585.5100002</v>
      </c>
      <c r="H628" s="145">
        <f t="shared" si="294"/>
        <v>394140846.25999999</v>
      </c>
      <c r="I628" s="145">
        <f t="shared" si="294"/>
        <v>1267015767.48</v>
      </c>
      <c r="J628" s="145">
        <f t="shared" si="285"/>
        <v>6953913818.0300007</v>
      </c>
      <c r="K628" s="145">
        <f t="shared" si="294"/>
        <v>228751793.25999999</v>
      </c>
      <c r="L628" s="145">
        <f t="shared" si="294"/>
        <v>521311378.48000002</v>
      </c>
      <c r="M628" s="145">
        <f t="shared" si="290"/>
        <v>745704389</v>
      </c>
      <c r="N628" s="145">
        <f t="shared" si="294"/>
        <v>323367477.45999998</v>
      </c>
      <c r="O628" s="145">
        <f t="shared" si="294"/>
        <v>1746760963.6800001</v>
      </c>
      <c r="P628" s="145">
        <f t="shared" si="291"/>
        <v>479745196.20000005</v>
      </c>
      <c r="Q628" s="145">
        <f t="shared" si="292"/>
        <v>6474168621.8299999</v>
      </c>
      <c r="R628" s="145">
        <f t="shared" si="286"/>
        <v>521311378.48000002</v>
      </c>
      <c r="S628" s="274"/>
      <c r="T628" s="290">
        <v>305189</v>
      </c>
      <c r="U628" s="328" t="s">
        <v>1471</v>
      </c>
      <c r="V628" s="329">
        <v>0</v>
      </c>
      <c r="W628" s="329">
        <v>8220929585.5100002</v>
      </c>
      <c r="X628" s="329">
        <v>0</v>
      </c>
      <c r="Y628" s="329">
        <v>0</v>
      </c>
      <c r="Z628" s="329">
        <f t="shared" si="288"/>
        <v>8220929585.5100002</v>
      </c>
      <c r="AA628" s="329">
        <v>323367477.46000004</v>
      </c>
      <c r="AB628" s="329">
        <v>1746760963.6800001</v>
      </c>
      <c r="AC628" s="329">
        <v>6474168621.8299999</v>
      </c>
      <c r="AD628" s="329">
        <v>394140846.25999999</v>
      </c>
      <c r="AE628" s="329">
        <v>1267015767.48</v>
      </c>
      <c r="AF628" s="329">
        <v>479745196.20000005</v>
      </c>
      <c r="AG628" s="329">
        <v>292559585.22000003</v>
      </c>
      <c r="AH628" s="329">
        <v>228751793.25999999</v>
      </c>
      <c r="AI628" s="329">
        <v>521311378.48000002</v>
      </c>
      <c r="AJ628" s="335">
        <f t="shared" si="289"/>
        <v>0</v>
      </c>
    </row>
    <row r="629" spans="1:36" s="255" customFormat="1" x14ac:dyDescent="0.25">
      <c r="A629" s="170">
        <v>30518901</v>
      </c>
      <c r="B629" s="171" t="s">
        <v>1472</v>
      </c>
      <c r="C629" s="135"/>
      <c r="D629" s="135">
        <v>0</v>
      </c>
      <c r="E629" s="135">
        <v>0</v>
      </c>
      <c r="F629" s="135">
        <v>1538267319.02</v>
      </c>
      <c r="G629" s="135">
        <f t="shared" si="287"/>
        <v>1538267319.02</v>
      </c>
      <c r="H629" s="135">
        <v>41207276</v>
      </c>
      <c r="I629" s="135">
        <v>227010914</v>
      </c>
      <c r="J629" s="135">
        <f t="shared" si="285"/>
        <v>1311256405.02</v>
      </c>
      <c r="K629" s="135">
        <v>19789764</v>
      </c>
      <c r="L629" s="135">
        <v>112409022</v>
      </c>
      <c r="M629" s="135">
        <f t="shared" si="290"/>
        <v>114601892</v>
      </c>
      <c r="N629" s="135">
        <v>47456582</v>
      </c>
      <c r="O629" s="135">
        <v>246407148</v>
      </c>
      <c r="P629" s="135">
        <f t="shared" si="291"/>
        <v>19396234</v>
      </c>
      <c r="Q629" s="135">
        <f t="shared" si="292"/>
        <v>1291860171.02</v>
      </c>
      <c r="R629" s="135">
        <f t="shared" si="286"/>
        <v>112409022</v>
      </c>
      <c r="S629" s="274"/>
      <c r="T629" s="290">
        <v>30518901</v>
      </c>
      <c r="U629" s="328" t="s">
        <v>1472</v>
      </c>
      <c r="V629" s="329">
        <v>0</v>
      </c>
      <c r="W629" s="330">
        <v>1538267319.02</v>
      </c>
      <c r="X629" s="329">
        <v>0</v>
      </c>
      <c r="Y629" s="329">
        <v>0</v>
      </c>
      <c r="Z629" s="329">
        <f t="shared" si="288"/>
        <v>1538267319.02</v>
      </c>
      <c r="AA629" s="329">
        <v>47456582</v>
      </c>
      <c r="AB629" s="329">
        <v>246407148</v>
      </c>
      <c r="AC629" s="329">
        <v>1291860171.02</v>
      </c>
      <c r="AD629" s="329">
        <v>41207276</v>
      </c>
      <c r="AE629" s="329">
        <v>227010914</v>
      </c>
      <c r="AF629" s="329">
        <v>19396234</v>
      </c>
      <c r="AG629" s="329">
        <v>92619258</v>
      </c>
      <c r="AH629" s="329">
        <v>19789764</v>
      </c>
      <c r="AI629" s="329">
        <v>112409022</v>
      </c>
      <c r="AJ629" s="335">
        <f t="shared" si="289"/>
        <v>0</v>
      </c>
    </row>
    <row r="630" spans="1:36" s="255" customFormat="1" x14ac:dyDescent="0.25">
      <c r="A630" s="170">
        <v>30518902</v>
      </c>
      <c r="B630" s="171" t="s">
        <v>1473</v>
      </c>
      <c r="C630" s="135"/>
      <c r="D630" s="135">
        <v>0</v>
      </c>
      <c r="E630" s="135">
        <v>0</v>
      </c>
      <c r="F630" s="135">
        <v>557710332.54999995</v>
      </c>
      <c r="G630" s="135">
        <f t="shared" si="287"/>
        <v>557710332.54999995</v>
      </c>
      <c r="H630" s="135">
        <v>23084291</v>
      </c>
      <c r="I630" s="135">
        <v>84951290</v>
      </c>
      <c r="J630" s="135">
        <f t="shared" si="285"/>
        <v>472759042.54999995</v>
      </c>
      <c r="K630" s="135">
        <v>27036319</v>
      </c>
      <c r="L630" s="135">
        <v>31453035</v>
      </c>
      <c r="M630" s="135">
        <f t="shared" si="290"/>
        <v>53498255</v>
      </c>
      <c r="N630" s="135">
        <v>26222184.200000003</v>
      </c>
      <c r="O630" s="135">
        <v>99306643.200000003</v>
      </c>
      <c r="P630" s="135">
        <f t="shared" si="291"/>
        <v>14355353.200000003</v>
      </c>
      <c r="Q630" s="135">
        <f t="shared" si="292"/>
        <v>458403689.34999996</v>
      </c>
      <c r="R630" s="135">
        <f t="shared" si="286"/>
        <v>31453035</v>
      </c>
      <c r="S630" s="274"/>
      <c r="T630" s="290">
        <v>30518902</v>
      </c>
      <c r="U630" s="328" t="s">
        <v>1473</v>
      </c>
      <c r="V630" s="329">
        <v>0</v>
      </c>
      <c r="W630" s="330">
        <v>557710332.54999995</v>
      </c>
      <c r="X630" s="329">
        <v>0</v>
      </c>
      <c r="Y630" s="329">
        <v>0</v>
      </c>
      <c r="Z630" s="329">
        <f t="shared" si="288"/>
        <v>557710332.54999995</v>
      </c>
      <c r="AA630" s="329">
        <v>26222184.200000003</v>
      </c>
      <c r="AB630" s="329">
        <v>99306643.200000003</v>
      </c>
      <c r="AC630" s="329">
        <v>458403689.34999996</v>
      </c>
      <c r="AD630" s="329">
        <v>23084291</v>
      </c>
      <c r="AE630" s="329">
        <v>84951290</v>
      </c>
      <c r="AF630" s="329">
        <v>14355353.200000003</v>
      </c>
      <c r="AG630" s="329">
        <v>4416716</v>
      </c>
      <c r="AH630" s="329">
        <v>27036319</v>
      </c>
      <c r="AI630" s="329">
        <v>31453035</v>
      </c>
      <c r="AJ630" s="335">
        <f t="shared" si="289"/>
        <v>0</v>
      </c>
    </row>
    <row r="631" spans="1:36" s="255" customFormat="1" x14ac:dyDescent="0.25">
      <c r="A631" s="170">
        <v>30518903</v>
      </c>
      <c r="B631" s="171" t="s">
        <v>1474</v>
      </c>
      <c r="C631" s="135"/>
      <c r="D631" s="135">
        <v>0</v>
      </c>
      <c r="E631" s="135">
        <v>0</v>
      </c>
      <c r="F631" s="135">
        <v>1367905703.4300001</v>
      </c>
      <c r="G631" s="135">
        <f t="shared" si="287"/>
        <v>1367905703.4300001</v>
      </c>
      <c r="H631" s="135">
        <v>49669427</v>
      </c>
      <c r="I631" s="135">
        <v>85008617</v>
      </c>
      <c r="J631" s="135">
        <f t="shared" si="285"/>
        <v>1282897086.4300001</v>
      </c>
      <c r="K631" s="135">
        <v>6090134</v>
      </c>
      <c r="L631" s="135">
        <v>25929456</v>
      </c>
      <c r="M631" s="135">
        <f t="shared" si="290"/>
        <v>59079161</v>
      </c>
      <c r="N631" s="135">
        <v>38575668</v>
      </c>
      <c r="O631" s="135">
        <v>128105835</v>
      </c>
      <c r="P631" s="135">
        <f t="shared" si="291"/>
        <v>43097218</v>
      </c>
      <c r="Q631" s="135">
        <f t="shared" si="292"/>
        <v>1239799868.4300001</v>
      </c>
      <c r="R631" s="135">
        <f t="shared" si="286"/>
        <v>25929456</v>
      </c>
      <c r="S631" s="274"/>
      <c r="T631" s="290">
        <v>30518903</v>
      </c>
      <c r="U631" s="328" t="s">
        <v>1474</v>
      </c>
      <c r="V631" s="329">
        <v>0</v>
      </c>
      <c r="W631" s="330">
        <v>1367905703.4300001</v>
      </c>
      <c r="X631" s="329">
        <v>0</v>
      </c>
      <c r="Y631" s="329">
        <v>0</v>
      </c>
      <c r="Z631" s="329">
        <f t="shared" si="288"/>
        <v>1367905703.4300001</v>
      </c>
      <c r="AA631" s="329">
        <v>38575668</v>
      </c>
      <c r="AB631" s="329">
        <v>128105835</v>
      </c>
      <c r="AC631" s="329">
        <v>1239799868.4300001</v>
      </c>
      <c r="AD631" s="329">
        <v>49669427</v>
      </c>
      <c r="AE631" s="329">
        <v>85008617</v>
      </c>
      <c r="AF631" s="329">
        <v>43097218</v>
      </c>
      <c r="AG631" s="329">
        <v>19839322</v>
      </c>
      <c r="AH631" s="329">
        <v>6090134</v>
      </c>
      <c r="AI631" s="329">
        <v>25929456</v>
      </c>
      <c r="AJ631" s="335">
        <f t="shared" si="289"/>
        <v>0</v>
      </c>
    </row>
    <row r="632" spans="1:36" s="255" customFormat="1" x14ac:dyDescent="0.25">
      <c r="A632" s="170">
        <v>30518904</v>
      </c>
      <c r="B632" s="171" t="s">
        <v>1475</v>
      </c>
      <c r="C632" s="135"/>
      <c r="D632" s="135">
        <v>0</v>
      </c>
      <c r="E632" s="135">
        <v>0</v>
      </c>
      <c r="F632" s="135">
        <v>430586118.20999998</v>
      </c>
      <c r="G632" s="135">
        <f t="shared" si="287"/>
        <v>430586118.20999998</v>
      </c>
      <c r="H632" s="135">
        <v>31545901</v>
      </c>
      <c r="I632" s="135">
        <v>33099342</v>
      </c>
      <c r="J632" s="135">
        <f t="shared" si="285"/>
        <v>397486776.20999998</v>
      </c>
      <c r="K632" s="135">
        <v>14026093</v>
      </c>
      <c r="L632" s="135">
        <v>14163850</v>
      </c>
      <c r="M632" s="135">
        <f t="shared" si="290"/>
        <v>18935492</v>
      </c>
      <c r="N632" s="135">
        <v>28945901</v>
      </c>
      <c r="O632" s="135">
        <v>35499342</v>
      </c>
      <c r="P632" s="135">
        <f t="shared" si="291"/>
        <v>2400000</v>
      </c>
      <c r="Q632" s="135">
        <f t="shared" si="292"/>
        <v>395086776.20999998</v>
      </c>
      <c r="R632" s="135">
        <f t="shared" si="286"/>
        <v>14163850</v>
      </c>
      <c r="S632" s="274"/>
      <c r="T632" s="290">
        <v>30518904</v>
      </c>
      <c r="U632" s="328" t="s">
        <v>1475</v>
      </c>
      <c r="V632" s="329">
        <v>0</v>
      </c>
      <c r="W632" s="330">
        <v>430586118.20999998</v>
      </c>
      <c r="X632" s="329">
        <v>0</v>
      </c>
      <c r="Y632" s="329">
        <v>0</v>
      </c>
      <c r="Z632" s="329">
        <f t="shared" si="288"/>
        <v>430586118.20999998</v>
      </c>
      <c r="AA632" s="329">
        <v>28945901</v>
      </c>
      <c r="AB632" s="329">
        <v>35499342</v>
      </c>
      <c r="AC632" s="329">
        <v>395086776.20999998</v>
      </c>
      <c r="AD632" s="329">
        <v>31545901</v>
      </c>
      <c r="AE632" s="329">
        <v>33099342</v>
      </c>
      <c r="AF632" s="329">
        <v>2400000</v>
      </c>
      <c r="AG632" s="329">
        <v>137757</v>
      </c>
      <c r="AH632" s="329">
        <v>14026093</v>
      </c>
      <c r="AI632" s="329">
        <v>14163850</v>
      </c>
      <c r="AJ632" s="335">
        <f t="shared" si="289"/>
        <v>0</v>
      </c>
    </row>
    <row r="633" spans="1:36" s="255" customFormat="1" x14ac:dyDescent="0.25">
      <c r="A633" s="170">
        <v>30518905</v>
      </c>
      <c r="B633" s="171" t="s">
        <v>1476</v>
      </c>
      <c r="C633" s="135"/>
      <c r="D633" s="135">
        <v>0</v>
      </c>
      <c r="E633" s="135">
        <v>0</v>
      </c>
      <c r="F633" s="135">
        <v>264529667.38999999</v>
      </c>
      <c r="G633" s="135">
        <f t="shared" si="287"/>
        <v>264529667.38999999</v>
      </c>
      <c r="H633" s="135">
        <v>25442240</v>
      </c>
      <c r="I633" s="135">
        <v>136207428</v>
      </c>
      <c r="J633" s="135">
        <f t="shared" si="285"/>
        <v>128322239.38999999</v>
      </c>
      <c r="K633" s="135">
        <v>25242240</v>
      </c>
      <c r="L633" s="135">
        <v>86367428</v>
      </c>
      <c r="M633" s="135">
        <f t="shared" si="290"/>
        <v>49840000</v>
      </c>
      <c r="N633" s="135">
        <v>-7557760</v>
      </c>
      <c r="O633" s="135">
        <v>258627428</v>
      </c>
      <c r="P633" s="135">
        <f t="shared" si="291"/>
        <v>122420000</v>
      </c>
      <c r="Q633" s="135">
        <f t="shared" si="292"/>
        <v>5902239.3899999857</v>
      </c>
      <c r="R633" s="135">
        <f t="shared" si="286"/>
        <v>86367428</v>
      </c>
      <c r="S633" s="274"/>
      <c r="T633" s="290">
        <v>30518905</v>
      </c>
      <c r="U633" s="328" t="s">
        <v>1476</v>
      </c>
      <c r="V633" s="329">
        <v>0</v>
      </c>
      <c r="W633" s="330">
        <v>264529667.38999999</v>
      </c>
      <c r="X633" s="329">
        <v>0</v>
      </c>
      <c r="Y633" s="329">
        <v>0</v>
      </c>
      <c r="Z633" s="329">
        <f t="shared" si="288"/>
        <v>264529667.38999999</v>
      </c>
      <c r="AA633" s="329">
        <v>-7557760</v>
      </c>
      <c r="AB633" s="329">
        <v>258627428</v>
      </c>
      <c r="AC633" s="329">
        <v>5902239.3899999857</v>
      </c>
      <c r="AD633" s="329">
        <v>25442240</v>
      </c>
      <c r="AE633" s="329">
        <v>136207428</v>
      </c>
      <c r="AF633" s="329">
        <v>122420000</v>
      </c>
      <c r="AG633" s="329">
        <v>61125188</v>
      </c>
      <c r="AH633" s="329">
        <v>25242240</v>
      </c>
      <c r="AI633" s="329">
        <v>86367428</v>
      </c>
      <c r="AJ633" s="335">
        <f t="shared" si="289"/>
        <v>0</v>
      </c>
    </row>
    <row r="634" spans="1:36" s="255" customFormat="1" x14ac:dyDescent="0.25">
      <c r="A634" s="170">
        <v>30518906</v>
      </c>
      <c r="B634" s="171" t="s">
        <v>1477</v>
      </c>
      <c r="C634" s="135"/>
      <c r="D634" s="135">
        <v>0</v>
      </c>
      <c r="E634" s="135">
        <v>0</v>
      </c>
      <c r="F634" s="135">
        <v>84656450</v>
      </c>
      <c r="G634" s="135">
        <f t="shared" si="287"/>
        <v>84656450</v>
      </c>
      <c r="H634" s="135">
        <v>5000000</v>
      </c>
      <c r="I634" s="135">
        <v>9170469</v>
      </c>
      <c r="J634" s="135">
        <f t="shared" si="285"/>
        <v>75485981</v>
      </c>
      <c r="K634" s="135">
        <v>0</v>
      </c>
      <c r="L634" s="135">
        <v>0</v>
      </c>
      <c r="M634" s="135">
        <f t="shared" si="290"/>
        <v>9170469</v>
      </c>
      <c r="N634" s="135">
        <v>609806</v>
      </c>
      <c r="O634" s="135">
        <v>9780275</v>
      </c>
      <c r="P634" s="135">
        <f t="shared" si="291"/>
        <v>609806</v>
      </c>
      <c r="Q634" s="135">
        <f t="shared" si="292"/>
        <v>74876175</v>
      </c>
      <c r="R634" s="135">
        <f t="shared" si="286"/>
        <v>0</v>
      </c>
      <c r="S634" s="274"/>
      <c r="T634" s="290">
        <v>30518906</v>
      </c>
      <c r="U634" s="328" t="s">
        <v>1477</v>
      </c>
      <c r="V634" s="329">
        <v>0</v>
      </c>
      <c r="W634" s="330">
        <v>84656450</v>
      </c>
      <c r="X634" s="329">
        <v>0</v>
      </c>
      <c r="Y634" s="329">
        <v>0</v>
      </c>
      <c r="Z634" s="329">
        <f t="shared" si="288"/>
        <v>84656450</v>
      </c>
      <c r="AA634" s="329">
        <v>609806</v>
      </c>
      <c r="AB634" s="329">
        <v>9780275</v>
      </c>
      <c r="AC634" s="329">
        <v>74876175</v>
      </c>
      <c r="AD634" s="329">
        <v>5000000</v>
      </c>
      <c r="AE634" s="329">
        <v>9170469</v>
      </c>
      <c r="AF634" s="329">
        <v>609806</v>
      </c>
      <c r="AG634" s="329">
        <v>0</v>
      </c>
      <c r="AH634" s="329">
        <v>0</v>
      </c>
      <c r="AI634" s="329">
        <v>0</v>
      </c>
      <c r="AJ634" s="335">
        <f t="shared" si="289"/>
        <v>0</v>
      </c>
    </row>
    <row r="635" spans="1:36" s="255" customFormat="1" x14ac:dyDescent="0.25">
      <c r="A635" s="170">
        <v>30518907</v>
      </c>
      <c r="B635" s="171" t="s">
        <v>1478</v>
      </c>
      <c r="C635" s="135"/>
      <c r="D635" s="135">
        <v>0</v>
      </c>
      <c r="E635" s="135">
        <v>0</v>
      </c>
      <c r="F635" s="135">
        <v>258849908</v>
      </c>
      <c r="G635" s="135">
        <f t="shared" si="287"/>
        <v>258849908</v>
      </c>
      <c r="H635" s="135">
        <v>5000000</v>
      </c>
      <c r="I635" s="135">
        <v>71206287</v>
      </c>
      <c r="J635" s="135">
        <f t="shared" si="285"/>
        <v>187643621</v>
      </c>
      <c r="K635" s="135">
        <v>10000000</v>
      </c>
      <c r="L635" s="135">
        <v>31000000</v>
      </c>
      <c r="M635" s="135">
        <f t="shared" si="290"/>
        <v>40206287</v>
      </c>
      <c r="N635" s="135">
        <v>28000000</v>
      </c>
      <c r="O635" s="135">
        <v>122206287</v>
      </c>
      <c r="P635" s="135">
        <f t="shared" si="291"/>
        <v>51000000</v>
      </c>
      <c r="Q635" s="135">
        <f t="shared" si="292"/>
        <v>136643621</v>
      </c>
      <c r="R635" s="135">
        <f t="shared" si="286"/>
        <v>31000000</v>
      </c>
      <c r="S635" s="274"/>
      <c r="T635" s="290">
        <v>30518907</v>
      </c>
      <c r="U635" s="328" t="s">
        <v>1478</v>
      </c>
      <c r="V635" s="329">
        <v>0</v>
      </c>
      <c r="W635" s="330">
        <v>258849908</v>
      </c>
      <c r="X635" s="329">
        <v>0</v>
      </c>
      <c r="Y635" s="329">
        <v>0</v>
      </c>
      <c r="Z635" s="329">
        <f t="shared" si="288"/>
        <v>258849908</v>
      </c>
      <c r="AA635" s="329">
        <v>28000000</v>
      </c>
      <c r="AB635" s="329">
        <v>122206287</v>
      </c>
      <c r="AC635" s="329">
        <v>136643621</v>
      </c>
      <c r="AD635" s="329">
        <v>5000000</v>
      </c>
      <c r="AE635" s="329">
        <v>71206287</v>
      </c>
      <c r="AF635" s="329">
        <v>51000000</v>
      </c>
      <c r="AG635" s="329">
        <v>21000000</v>
      </c>
      <c r="AH635" s="329">
        <v>10000000</v>
      </c>
      <c r="AI635" s="329">
        <v>31000000</v>
      </c>
      <c r="AJ635" s="335">
        <f t="shared" si="289"/>
        <v>0</v>
      </c>
    </row>
    <row r="636" spans="1:36" s="255" customFormat="1" x14ac:dyDescent="0.25">
      <c r="A636" s="170">
        <v>30518908</v>
      </c>
      <c r="B636" s="171" t="s">
        <v>1479</v>
      </c>
      <c r="C636" s="135"/>
      <c r="D636" s="135">
        <v>0</v>
      </c>
      <c r="E636" s="135">
        <v>0</v>
      </c>
      <c r="F636" s="135">
        <v>173494894.88999999</v>
      </c>
      <c r="G636" s="135">
        <f t="shared" si="287"/>
        <v>173494894.88999999</v>
      </c>
      <c r="H636" s="135">
        <v>5000000</v>
      </c>
      <c r="I636" s="135">
        <v>8437770</v>
      </c>
      <c r="J636" s="135">
        <f t="shared" si="285"/>
        <v>165057124.88999999</v>
      </c>
      <c r="K636" s="135">
        <v>0</v>
      </c>
      <c r="L636" s="135">
        <v>3437770</v>
      </c>
      <c r="M636" s="135">
        <f t="shared" si="290"/>
        <v>5000000</v>
      </c>
      <c r="N636" s="135">
        <v>0</v>
      </c>
      <c r="O636" s="135">
        <v>8437770</v>
      </c>
      <c r="P636" s="135">
        <f t="shared" si="291"/>
        <v>0</v>
      </c>
      <c r="Q636" s="135">
        <f t="shared" si="292"/>
        <v>165057124.88999999</v>
      </c>
      <c r="R636" s="135">
        <f t="shared" si="286"/>
        <v>3437770</v>
      </c>
      <c r="S636" s="274"/>
      <c r="T636" s="290">
        <v>30518908</v>
      </c>
      <c r="U636" s="328" t="s">
        <v>1479</v>
      </c>
      <c r="V636" s="329">
        <v>0</v>
      </c>
      <c r="W636" s="330">
        <v>173494894.88999999</v>
      </c>
      <c r="X636" s="329">
        <v>0</v>
      </c>
      <c r="Y636" s="329">
        <v>0</v>
      </c>
      <c r="Z636" s="329">
        <f t="shared" si="288"/>
        <v>173494894.88999999</v>
      </c>
      <c r="AA636" s="329">
        <v>0</v>
      </c>
      <c r="AB636" s="329">
        <v>8437770</v>
      </c>
      <c r="AC636" s="329">
        <v>165057124.88999999</v>
      </c>
      <c r="AD636" s="329">
        <v>5000000</v>
      </c>
      <c r="AE636" s="329">
        <v>8437770</v>
      </c>
      <c r="AF636" s="329">
        <v>0</v>
      </c>
      <c r="AG636" s="329">
        <v>3437770</v>
      </c>
      <c r="AH636" s="329">
        <v>0</v>
      </c>
      <c r="AI636" s="329">
        <v>3437770</v>
      </c>
      <c r="AJ636" s="335">
        <f t="shared" si="289"/>
        <v>0</v>
      </c>
    </row>
    <row r="637" spans="1:36" s="255" customFormat="1" x14ac:dyDescent="0.25">
      <c r="A637" s="170">
        <v>30518909</v>
      </c>
      <c r="B637" s="171" t="s">
        <v>1480</v>
      </c>
      <c r="C637" s="135"/>
      <c r="D637" s="135">
        <v>0</v>
      </c>
      <c r="E637" s="135">
        <v>0</v>
      </c>
      <c r="F637" s="135">
        <v>347547158.44</v>
      </c>
      <c r="G637" s="135">
        <f t="shared" si="287"/>
        <v>347547158.44</v>
      </c>
      <c r="H637" s="135">
        <v>71234936.260000005</v>
      </c>
      <c r="I637" s="135">
        <v>122101248.26000001</v>
      </c>
      <c r="J637" s="135">
        <f t="shared" si="285"/>
        <v>225445910.18000001</v>
      </c>
      <c r="K637" s="135">
        <v>90681936.260000005</v>
      </c>
      <c r="L637" s="135">
        <v>115744912.26000001</v>
      </c>
      <c r="M637" s="135">
        <f t="shared" si="290"/>
        <v>6356336</v>
      </c>
      <c r="N637" s="135">
        <v>71234936.260000005</v>
      </c>
      <c r="O637" s="135">
        <v>122101248.26000001</v>
      </c>
      <c r="P637" s="135">
        <f t="shared" si="291"/>
        <v>0</v>
      </c>
      <c r="Q637" s="135">
        <f t="shared" si="292"/>
        <v>225445910.18000001</v>
      </c>
      <c r="R637" s="135">
        <f t="shared" si="286"/>
        <v>115744912.26000001</v>
      </c>
      <c r="S637" s="274"/>
      <c r="T637" s="290">
        <v>30518909</v>
      </c>
      <c r="U637" s="328" t="s">
        <v>1480</v>
      </c>
      <c r="V637" s="329">
        <v>0</v>
      </c>
      <c r="W637" s="330">
        <v>347547158.44</v>
      </c>
      <c r="X637" s="329">
        <v>0</v>
      </c>
      <c r="Y637" s="329">
        <v>0</v>
      </c>
      <c r="Z637" s="329">
        <f t="shared" si="288"/>
        <v>347547158.44</v>
      </c>
      <c r="AA637" s="329">
        <v>71234936.260000005</v>
      </c>
      <c r="AB637" s="329">
        <v>122101248.26000001</v>
      </c>
      <c r="AC637" s="329">
        <v>225445910.18000001</v>
      </c>
      <c r="AD637" s="329">
        <v>71234936.260000005</v>
      </c>
      <c r="AE637" s="329">
        <v>122101248.26000001</v>
      </c>
      <c r="AF637" s="329">
        <v>0</v>
      </c>
      <c r="AG637" s="329">
        <v>25062976</v>
      </c>
      <c r="AH637" s="329">
        <v>90681936.260000005</v>
      </c>
      <c r="AI637" s="329">
        <v>115744912.26000001</v>
      </c>
      <c r="AJ637" s="335">
        <f t="shared" si="289"/>
        <v>0</v>
      </c>
    </row>
    <row r="638" spans="1:36" s="255" customFormat="1" x14ac:dyDescent="0.25">
      <c r="A638" s="170">
        <v>30518910</v>
      </c>
      <c r="B638" s="171" t="s">
        <v>866</v>
      </c>
      <c r="C638" s="135"/>
      <c r="D638" s="135">
        <v>0</v>
      </c>
      <c r="E638" s="135">
        <v>0</v>
      </c>
      <c r="F638" s="135">
        <v>513084246.94</v>
      </c>
      <c r="G638" s="135">
        <f t="shared" si="287"/>
        <v>513084246.94</v>
      </c>
      <c r="H638" s="135">
        <v>19894800</v>
      </c>
      <c r="I638" s="135">
        <v>47304132.219999999</v>
      </c>
      <c r="J638" s="135">
        <f t="shared" si="285"/>
        <v>465780114.72000003</v>
      </c>
      <c r="K638" s="135">
        <v>3000000</v>
      </c>
      <c r="L638" s="135">
        <v>7189332.2199999997</v>
      </c>
      <c r="M638" s="135">
        <f t="shared" si="290"/>
        <v>40114800</v>
      </c>
      <c r="N638" s="135">
        <v>79978185</v>
      </c>
      <c r="O638" s="135">
        <v>126987517.22</v>
      </c>
      <c r="P638" s="135">
        <f t="shared" si="291"/>
        <v>79683385</v>
      </c>
      <c r="Q638" s="135">
        <f t="shared" si="292"/>
        <v>386096729.72000003</v>
      </c>
      <c r="R638" s="135">
        <f t="shared" si="286"/>
        <v>7189332.2199999997</v>
      </c>
      <c r="S638" s="274"/>
      <c r="T638" s="290">
        <v>30518910</v>
      </c>
      <c r="U638" s="328" t="s">
        <v>866</v>
      </c>
      <c r="V638" s="329">
        <v>0</v>
      </c>
      <c r="W638" s="330">
        <v>513084246.94</v>
      </c>
      <c r="X638" s="329">
        <v>0</v>
      </c>
      <c r="Y638" s="329">
        <v>0</v>
      </c>
      <c r="Z638" s="329">
        <f t="shared" si="288"/>
        <v>513084246.94</v>
      </c>
      <c r="AA638" s="329">
        <v>79978185</v>
      </c>
      <c r="AB638" s="329">
        <v>126987517.22</v>
      </c>
      <c r="AC638" s="329">
        <v>386096729.72000003</v>
      </c>
      <c r="AD638" s="329">
        <v>19894800</v>
      </c>
      <c r="AE638" s="329">
        <v>47304132.219999999</v>
      </c>
      <c r="AF638" s="329">
        <v>79683385</v>
      </c>
      <c r="AG638" s="329">
        <v>4189332.2199999997</v>
      </c>
      <c r="AH638" s="329">
        <v>3000000</v>
      </c>
      <c r="AI638" s="329">
        <v>7189332.2199999997</v>
      </c>
      <c r="AJ638" s="335">
        <f t="shared" si="289"/>
        <v>0</v>
      </c>
    </row>
    <row r="639" spans="1:36" s="255" customFormat="1" x14ac:dyDescent="0.25">
      <c r="A639" s="170">
        <v>30518911</v>
      </c>
      <c r="B639" s="171" t="s">
        <v>1481</v>
      </c>
      <c r="C639" s="135"/>
      <c r="D639" s="135">
        <v>0</v>
      </c>
      <c r="E639" s="135">
        <v>0</v>
      </c>
      <c r="F639" s="135">
        <v>2037445780</v>
      </c>
      <c r="G639" s="135">
        <f t="shared" si="287"/>
        <v>2037445780</v>
      </c>
      <c r="H639" s="135">
        <v>93210456</v>
      </c>
      <c r="I639" s="135">
        <v>338310390</v>
      </c>
      <c r="J639" s="135">
        <f t="shared" si="285"/>
        <v>1699135390</v>
      </c>
      <c r="K639" s="135">
        <v>29371314</v>
      </c>
      <c r="L639" s="135">
        <v>51770418</v>
      </c>
      <c r="M639" s="135">
        <f t="shared" si="290"/>
        <v>286539972</v>
      </c>
      <c r="N639" s="135">
        <v>7050456</v>
      </c>
      <c r="O639" s="135">
        <v>460493590</v>
      </c>
      <c r="P639" s="135">
        <f t="shared" si="291"/>
        <v>122183200</v>
      </c>
      <c r="Q639" s="135">
        <f t="shared" si="292"/>
        <v>1576952190</v>
      </c>
      <c r="R639" s="135">
        <f t="shared" si="286"/>
        <v>51770418</v>
      </c>
      <c r="S639" s="274"/>
      <c r="T639" s="290">
        <v>30518911</v>
      </c>
      <c r="U639" s="328" t="s">
        <v>1481</v>
      </c>
      <c r="V639" s="329">
        <v>0</v>
      </c>
      <c r="W639" s="330">
        <v>2037445780</v>
      </c>
      <c r="X639" s="329">
        <v>0</v>
      </c>
      <c r="Y639" s="329">
        <v>0</v>
      </c>
      <c r="Z639" s="329">
        <f t="shared" si="288"/>
        <v>2037445780</v>
      </c>
      <c r="AA639" s="329">
        <v>7050456</v>
      </c>
      <c r="AB639" s="329">
        <v>460493590</v>
      </c>
      <c r="AC639" s="329">
        <v>1576952190</v>
      </c>
      <c r="AD639" s="329">
        <v>93210456</v>
      </c>
      <c r="AE639" s="329">
        <v>338310390</v>
      </c>
      <c r="AF639" s="329">
        <v>122183200</v>
      </c>
      <c r="AG639" s="329">
        <v>22399104</v>
      </c>
      <c r="AH639" s="329">
        <v>29371314</v>
      </c>
      <c r="AI639" s="329">
        <v>51770418</v>
      </c>
      <c r="AJ639" s="335">
        <f t="shared" si="289"/>
        <v>0</v>
      </c>
    </row>
    <row r="640" spans="1:36" s="255" customFormat="1" x14ac:dyDescent="0.25">
      <c r="A640" s="170">
        <v>30518912</v>
      </c>
      <c r="B640" s="171" t="s">
        <v>1482</v>
      </c>
      <c r="C640" s="135"/>
      <c r="D640" s="135">
        <v>0</v>
      </c>
      <c r="E640" s="135">
        <v>0</v>
      </c>
      <c r="F640" s="135">
        <v>646852006.63999999</v>
      </c>
      <c r="G640" s="135">
        <f t="shared" si="287"/>
        <v>646852006.63999999</v>
      </c>
      <c r="H640" s="135">
        <v>23851519</v>
      </c>
      <c r="I640" s="135">
        <v>104207880</v>
      </c>
      <c r="J640" s="135">
        <f t="shared" si="285"/>
        <v>542644126.63999999</v>
      </c>
      <c r="K640" s="135">
        <v>3513993</v>
      </c>
      <c r="L640" s="135">
        <v>41846155</v>
      </c>
      <c r="M640" s="135">
        <f t="shared" si="290"/>
        <v>62361725</v>
      </c>
      <c r="N640" s="135">
        <v>2851519</v>
      </c>
      <c r="O640" s="135">
        <v>128807880</v>
      </c>
      <c r="P640" s="135">
        <f t="shared" si="291"/>
        <v>24600000</v>
      </c>
      <c r="Q640" s="135">
        <f t="shared" si="292"/>
        <v>518044126.63999999</v>
      </c>
      <c r="R640" s="135">
        <f t="shared" si="286"/>
        <v>41846155</v>
      </c>
      <c r="S640" s="274"/>
      <c r="T640" s="290">
        <v>30518912</v>
      </c>
      <c r="U640" s="328" t="s">
        <v>1482</v>
      </c>
      <c r="V640" s="329">
        <v>0</v>
      </c>
      <c r="W640" s="330">
        <v>646852006.63999999</v>
      </c>
      <c r="X640" s="329">
        <v>0</v>
      </c>
      <c r="Y640" s="329">
        <v>0</v>
      </c>
      <c r="Z640" s="329">
        <f t="shared" si="288"/>
        <v>646852006.63999999</v>
      </c>
      <c r="AA640" s="329">
        <v>2851519</v>
      </c>
      <c r="AB640" s="329">
        <v>128807880</v>
      </c>
      <c r="AC640" s="329">
        <v>518044126.63999999</v>
      </c>
      <c r="AD640" s="329">
        <v>23851519</v>
      </c>
      <c r="AE640" s="329">
        <v>104207880</v>
      </c>
      <c r="AF640" s="329">
        <v>24600000</v>
      </c>
      <c r="AG640" s="329">
        <v>38332162</v>
      </c>
      <c r="AH640" s="329">
        <v>3513993</v>
      </c>
      <c r="AI640" s="329">
        <v>41846155</v>
      </c>
      <c r="AJ640" s="335">
        <f t="shared" si="289"/>
        <v>0</v>
      </c>
    </row>
    <row r="641" spans="1:36" s="255" customFormat="1" x14ac:dyDescent="0.25">
      <c r="A641" s="233">
        <v>306</v>
      </c>
      <c r="B641" s="234" t="s">
        <v>1304</v>
      </c>
      <c r="C641" s="145">
        <f>+C642</f>
        <v>0</v>
      </c>
      <c r="D641" s="145">
        <f t="shared" ref="D641:R641" si="295">+D642</f>
        <v>0</v>
      </c>
      <c r="E641" s="145">
        <f t="shared" si="295"/>
        <v>0</v>
      </c>
      <c r="F641" s="145">
        <f t="shared" si="295"/>
        <v>9842176934.7000008</v>
      </c>
      <c r="G641" s="145">
        <f t="shared" si="287"/>
        <v>9842176934.7000008</v>
      </c>
      <c r="H641" s="145">
        <f t="shared" si="295"/>
        <v>676673256</v>
      </c>
      <c r="I641" s="145">
        <f t="shared" si="295"/>
        <v>2640079194</v>
      </c>
      <c r="J641" s="145">
        <f t="shared" si="285"/>
        <v>7202097740.7000008</v>
      </c>
      <c r="K641" s="145">
        <f t="shared" si="295"/>
        <v>217641904.75</v>
      </c>
      <c r="L641" s="145">
        <f t="shared" si="295"/>
        <v>922063096.95000005</v>
      </c>
      <c r="M641" s="145">
        <f t="shared" si="290"/>
        <v>1718016097.05</v>
      </c>
      <c r="N641" s="145">
        <f t="shared" si="295"/>
        <v>924970563</v>
      </c>
      <c r="O641" s="145">
        <f t="shared" si="295"/>
        <v>3761454352</v>
      </c>
      <c r="P641" s="145">
        <f t="shared" si="291"/>
        <v>1121375158</v>
      </c>
      <c r="Q641" s="145">
        <f t="shared" si="292"/>
        <v>6080722582.7000008</v>
      </c>
      <c r="R641" s="145">
        <f t="shared" si="286"/>
        <v>922063096.95000005</v>
      </c>
      <c r="S641" s="274"/>
      <c r="T641" s="290">
        <v>306</v>
      </c>
      <c r="U641" s="328" t="s">
        <v>1304</v>
      </c>
      <c r="V641" s="329">
        <v>0</v>
      </c>
      <c r="W641" s="329">
        <f>+W642</f>
        <v>9842176934.7000008</v>
      </c>
      <c r="X641" s="329">
        <v>0</v>
      </c>
      <c r="Y641" s="329">
        <v>0</v>
      </c>
      <c r="Z641" s="329">
        <f t="shared" si="288"/>
        <v>9842176934.7000008</v>
      </c>
      <c r="AA641" s="329">
        <v>924970563</v>
      </c>
      <c r="AB641" s="329">
        <v>3761454352</v>
      </c>
      <c r="AC641" s="329">
        <v>8117569483.4800014</v>
      </c>
      <c r="AD641" s="329">
        <v>676673256</v>
      </c>
      <c r="AE641" s="329">
        <v>2640079194</v>
      </c>
      <c r="AF641" s="329">
        <v>1121375158</v>
      </c>
      <c r="AG641" s="329">
        <v>704421192.20000005</v>
      </c>
      <c r="AH641" s="329">
        <v>217641904.75</v>
      </c>
      <c r="AI641" s="329">
        <v>922063096.95000005</v>
      </c>
      <c r="AJ641" s="335">
        <f t="shared" si="289"/>
        <v>0</v>
      </c>
    </row>
    <row r="642" spans="1:36" s="255" customFormat="1" x14ac:dyDescent="0.25">
      <c r="A642" s="233">
        <v>3061</v>
      </c>
      <c r="B642" s="234" t="s">
        <v>1304</v>
      </c>
      <c r="C642" s="145">
        <f>SUM(C643:C669)</f>
        <v>0</v>
      </c>
      <c r="D642" s="145">
        <f t="shared" ref="D642:R642" si="296">SUM(D643:D669)</f>
        <v>0</v>
      </c>
      <c r="E642" s="145">
        <f t="shared" si="296"/>
        <v>0</v>
      </c>
      <c r="F642" s="145">
        <f t="shared" si="296"/>
        <v>9842176934.7000008</v>
      </c>
      <c r="G642" s="145">
        <f t="shared" si="287"/>
        <v>9842176934.7000008</v>
      </c>
      <c r="H642" s="145">
        <f t="shared" si="296"/>
        <v>676673256</v>
      </c>
      <c r="I642" s="145">
        <f t="shared" si="296"/>
        <v>2640079194</v>
      </c>
      <c r="J642" s="145">
        <f t="shared" si="285"/>
        <v>7202097740.7000008</v>
      </c>
      <c r="K642" s="145">
        <f t="shared" si="296"/>
        <v>217641904.75</v>
      </c>
      <c r="L642" s="145">
        <f t="shared" si="296"/>
        <v>922063096.95000005</v>
      </c>
      <c r="M642" s="145">
        <f t="shared" si="290"/>
        <v>1718016097.05</v>
      </c>
      <c r="N642" s="145">
        <f t="shared" si="296"/>
        <v>924970563</v>
      </c>
      <c r="O642" s="145">
        <f t="shared" si="296"/>
        <v>3761454352</v>
      </c>
      <c r="P642" s="145">
        <f t="shared" si="291"/>
        <v>1121375158</v>
      </c>
      <c r="Q642" s="145">
        <f t="shared" si="292"/>
        <v>6080722582.7000008</v>
      </c>
      <c r="R642" s="145">
        <f t="shared" si="286"/>
        <v>922063096.95000005</v>
      </c>
      <c r="S642" s="274"/>
      <c r="T642" s="290">
        <v>3061</v>
      </c>
      <c r="U642" s="328" t="s">
        <v>1304</v>
      </c>
      <c r="V642" s="329">
        <v>0</v>
      </c>
      <c r="W642" s="329">
        <f>SUM(W643:W669)</f>
        <v>9842176934.7000008</v>
      </c>
      <c r="X642" s="329">
        <v>0</v>
      </c>
      <c r="Y642" s="329">
        <v>0</v>
      </c>
      <c r="Z642" s="329">
        <f t="shared" si="288"/>
        <v>9842176934.7000008</v>
      </c>
      <c r="AA642" s="329">
        <v>924970563</v>
      </c>
      <c r="AB642" s="329">
        <v>3761454352</v>
      </c>
      <c r="AC642" s="329">
        <v>8117569483.4800014</v>
      </c>
      <c r="AD642" s="329">
        <v>676673256</v>
      </c>
      <c r="AE642" s="329">
        <v>2640079194</v>
      </c>
      <c r="AF642" s="329">
        <v>1121375158</v>
      </c>
      <c r="AG642" s="329">
        <v>704421192.20000005</v>
      </c>
      <c r="AH642" s="329">
        <v>217641904.75</v>
      </c>
      <c r="AI642" s="329">
        <v>922063096.95000005</v>
      </c>
      <c r="AJ642" s="335">
        <f t="shared" si="289"/>
        <v>0</v>
      </c>
    </row>
    <row r="643" spans="1:36" s="255" customFormat="1" x14ac:dyDescent="0.25">
      <c r="A643" s="170">
        <v>306104</v>
      </c>
      <c r="B643" s="171" t="s">
        <v>1305</v>
      </c>
      <c r="C643" s="135"/>
      <c r="D643" s="135">
        <v>0</v>
      </c>
      <c r="E643" s="135">
        <v>0</v>
      </c>
      <c r="F643" s="135">
        <v>50000000</v>
      </c>
      <c r="G643" s="135">
        <f t="shared" si="287"/>
        <v>50000000</v>
      </c>
      <c r="H643" s="135">
        <v>0</v>
      </c>
      <c r="I643" s="135">
        <v>49998910</v>
      </c>
      <c r="J643" s="135">
        <f t="shared" si="285"/>
        <v>1090</v>
      </c>
      <c r="K643" s="135">
        <v>21555000</v>
      </c>
      <c r="L643" s="135">
        <v>43110000</v>
      </c>
      <c r="M643" s="135">
        <f t="shared" si="290"/>
        <v>6888910</v>
      </c>
      <c r="N643" s="135">
        <v>0</v>
      </c>
      <c r="O643" s="135">
        <v>50000000</v>
      </c>
      <c r="P643" s="135">
        <f t="shared" si="291"/>
        <v>1090</v>
      </c>
      <c r="Q643" s="135">
        <f t="shared" si="292"/>
        <v>0</v>
      </c>
      <c r="R643" s="135">
        <f t="shared" si="286"/>
        <v>43110000</v>
      </c>
      <c r="S643" s="274"/>
      <c r="T643" s="290">
        <v>306104</v>
      </c>
      <c r="U643" s="328" t="s">
        <v>1305</v>
      </c>
      <c r="V643" s="329">
        <v>0</v>
      </c>
      <c r="W643" s="330">
        <v>50000000</v>
      </c>
      <c r="X643" s="329">
        <v>0</v>
      </c>
      <c r="Y643" s="329">
        <v>0</v>
      </c>
      <c r="Z643" s="329">
        <f t="shared" si="288"/>
        <v>50000000</v>
      </c>
      <c r="AA643" s="329">
        <v>0</v>
      </c>
      <c r="AB643" s="329">
        <v>50000000</v>
      </c>
      <c r="AC643" s="329">
        <v>0</v>
      </c>
      <c r="AD643" s="329">
        <v>0</v>
      </c>
      <c r="AE643" s="329">
        <v>49998910</v>
      </c>
      <c r="AF643" s="329">
        <v>1090</v>
      </c>
      <c r="AG643" s="329">
        <v>21555000</v>
      </c>
      <c r="AH643" s="329">
        <v>21555000</v>
      </c>
      <c r="AI643" s="329">
        <v>43110000</v>
      </c>
      <c r="AJ643" s="335">
        <f t="shared" si="289"/>
        <v>0</v>
      </c>
    </row>
    <row r="644" spans="1:36" s="255" customFormat="1" ht="26.25" customHeight="1" x14ac:dyDescent="0.25">
      <c r="A644" s="170">
        <v>306105</v>
      </c>
      <c r="B644" s="171" t="s">
        <v>1306</v>
      </c>
      <c r="C644" s="135"/>
      <c r="D644" s="135">
        <v>0</v>
      </c>
      <c r="E644" s="135">
        <v>0</v>
      </c>
      <c r="F644" s="135">
        <v>842591305</v>
      </c>
      <c r="G644" s="135">
        <f t="shared" si="287"/>
        <v>842591305</v>
      </c>
      <c r="H644" s="135">
        <v>17538304</v>
      </c>
      <c r="I644" s="135">
        <v>208383099</v>
      </c>
      <c r="J644" s="135">
        <f t="shared" si="285"/>
        <v>634208206</v>
      </c>
      <c r="K644" s="135">
        <v>24000000</v>
      </c>
      <c r="L644" s="135">
        <v>70844795</v>
      </c>
      <c r="M644" s="135">
        <f t="shared" si="290"/>
        <v>137538304</v>
      </c>
      <c r="N644" s="135">
        <v>0</v>
      </c>
      <c r="O644" s="135">
        <v>486554088</v>
      </c>
      <c r="P644" s="135">
        <f t="shared" si="291"/>
        <v>278170989</v>
      </c>
      <c r="Q644" s="135">
        <f t="shared" si="292"/>
        <v>356037217</v>
      </c>
      <c r="R644" s="135">
        <f t="shared" si="286"/>
        <v>70844795</v>
      </c>
      <c r="S644" s="274"/>
      <c r="T644" s="290">
        <v>306105</v>
      </c>
      <c r="U644" s="328" t="s">
        <v>1306</v>
      </c>
      <c r="V644" s="329">
        <v>0</v>
      </c>
      <c r="W644" s="330">
        <v>842591305</v>
      </c>
      <c r="X644" s="329">
        <v>0</v>
      </c>
      <c r="Y644" s="329">
        <v>0</v>
      </c>
      <c r="Z644" s="329">
        <f t="shared" si="288"/>
        <v>842591305</v>
      </c>
      <c r="AA644" s="329">
        <v>0</v>
      </c>
      <c r="AB644" s="329">
        <v>486554088</v>
      </c>
      <c r="AC644" s="329">
        <v>356037217</v>
      </c>
      <c r="AD644" s="329">
        <v>17538304</v>
      </c>
      <c r="AE644" s="329">
        <v>208383099</v>
      </c>
      <c r="AF644" s="329">
        <v>278170989</v>
      </c>
      <c r="AG644" s="329">
        <v>46844795</v>
      </c>
      <c r="AH644" s="329">
        <v>24000000</v>
      </c>
      <c r="AI644" s="329">
        <v>70844795</v>
      </c>
      <c r="AJ644" s="335">
        <f t="shared" si="289"/>
        <v>0</v>
      </c>
    </row>
    <row r="645" spans="1:36" s="255" customFormat="1" x14ac:dyDescent="0.25">
      <c r="A645" s="170">
        <v>306106</v>
      </c>
      <c r="B645" s="171" t="s">
        <v>1307</v>
      </c>
      <c r="C645" s="135"/>
      <c r="D645" s="135">
        <v>0</v>
      </c>
      <c r="E645" s="135">
        <v>0</v>
      </c>
      <c r="F645" s="135">
        <v>494846840</v>
      </c>
      <c r="G645" s="135">
        <f t="shared" si="287"/>
        <v>494846840</v>
      </c>
      <c r="H645" s="135">
        <v>0</v>
      </c>
      <c r="I645" s="135">
        <v>108000000</v>
      </c>
      <c r="J645" s="135">
        <f t="shared" si="285"/>
        <v>386846840</v>
      </c>
      <c r="K645" s="135">
        <v>0</v>
      </c>
      <c r="L645" s="135">
        <v>0</v>
      </c>
      <c r="M645" s="135">
        <f t="shared" si="290"/>
        <v>108000000</v>
      </c>
      <c r="N645" s="135">
        <v>0</v>
      </c>
      <c r="O645" s="135">
        <v>108000000</v>
      </c>
      <c r="P645" s="135">
        <f t="shared" si="291"/>
        <v>0</v>
      </c>
      <c r="Q645" s="135">
        <f t="shared" si="292"/>
        <v>386846840</v>
      </c>
      <c r="R645" s="135">
        <f t="shared" si="286"/>
        <v>0</v>
      </c>
      <c r="S645" s="274"/>
      <c r="T645" s="290">
        <v>306106</v>
      </c>
      <c r="U645" s="328" t="s">
        <v>1307</v>
      </c>
      <c r="V645" s="329">
        <v>0</v>
      </c>
      <c r="W645" s="330">
        <v>494846840</v>
      </c>
      <c r="X645" s="329">
        <v>0</v>
      </c>
      <c r="Y645" s="329">
        <v>0</v>
      </c>
      <c r="Z645" s="329">
        <f t="shared" si="288"/>
        <v>494846840</v>
      </c>
      <c r="AA645" s="329">
        <v>0</v>
      </c>
      <c r="AB645" s="329">
        <v>108000000</v>
      </c>
      <c r="AC645" s="329">
        <v>386846840</v>
      </c>
      <c r="AD645" s="329">
        <v>0</v>
      </c>
      <c r="AE645" s="329">
        <v>108000000</v>
      </c>
      <c r="AF645" s="329">
        <v>0</v>
      </c>
      <c r="AG645" s="329">
        <v>0</v>
      </c>
      <c r="AH645" s="329">
        <v>0</v>
      </c>
      <c r="AI645" s="329">
        <v>0</v>
      </c>
      <c r="AJ645" s="335">
        <f t="shared" si="289"/>
        <v>0</v>
      </c>
    </row>
    <row r="646" spans="1:36" s="255" customFormat="1" ht="26.25" customHeight="1" x14ac:dyDescent="0.25">
      <c r="A646" s="170">
        <v>306107</v>
      </c>
      <c r="B646" s="171" t="s">
        <v>1308</v>
      </c>
      <c r="C646" s="135"/>
      <c r="D646" s="135">
        <v>0</v>
      </c>
      <c r="E646" s="135">
        <v>0</v>
      </c>
      <c r="F646" s="135">
        <v>542736000</v>
      </c>
      <c r="G646" s="135">
        <f t="shared" si="287"/>
        <v>542736000</v>
      </c>
      <c r="H646" s="135">
        <v>0</v>
      </c>
      <c r="I646" s="135">
        <v>495968</v>
      </c>
      <c r="J646" s="135">
        <f t="shared" si="285"/>
        <v>542240032</v>
      </c>
      <c r="K646" s="135">
        <v>0</v>
      </c>
      <c r="L646" s="135">
        <v>495968</v>
      </c>
      <c r="M646" s="135">
        <f t="shared" si="290"/>
        <v>0</v>
      </c>
      <c r="N646" s="135">
        <v>0</v>
      </c>
      <c r="O646" s="135">
        <v>495968</v>
      </c>
      <c r="P646" s="135">
        <f t="shared" si="291"/>
        <v>0</v>
      </c>
      <c r="Q646" s="135">
        <f t="shared" si="292"/>
        <v>542240032</v>
      </c>
      <c r="R646" s="135">
        <f t="shared" si="286"/>
        <v>495968</v>
      </c>
      <c r="S646" s="274"/>
      <c r="T646" s="290">
        <v>306107</v>
      </c>
      <c r="U646" s="328" t="s">
        <v>1308</v>
      </c>
      <c r="V646" s="329">
        <v>0</v>
      </c>
      <c r="W646" s="330">
        <v>542736000</v>
      </c>
      <c r="X646" s="329">
        <v>0</v>
      </c>
      <c r="Y646" s="329">
        <v>0</v>
      </c>
      <c r="Z646" s="329">
        <f t="shared" si="288"/>
        <v>542736000</v>
      </c>
      <c r="AA646" s="329">
        <v>0</v>
      </c>
      <c r="AB646" s="329">
        <v>495968</v>
      </c>
      <c r="AC646" s="329">
        <v>542240032</v>
      </c>
      <c r="AD646" s="329">
        <v>0</v>
      </c>
      <c r="AE646" s="329">
        <v>495968</v>
      </c>
      <c r="AF646" s="329">
        <v>0</v>
      </c>
      <c r="AG646" s="329">
        <v>495968</v>
      </c>
      <c r="AH646" s="329">
        <v>0</v>
      </c>
      <c r="AI646" s="329">
        <v>495968</v>
      </c>
      <c r="AJ646" s="335">
        <f t="shared" si="289"/>
        <v>0</v>
      </c>
    </row>
    <row r="647" spans="1:36" s="255" customFormat="1" ht="26.25" customHeight="1" x14ac:dyDescent="0.25">
      <c r="A647" s="170">
        <v>306108</v>
      </c>
      <c r="B647" s="171" t="s">
        <v>1309</v>
      </c>
      <c r="C647" s="135"/>
      <c r="D647" s="135">
        <v>0</v>
      </c>
      <c r="E647" s="135">
        <v>0</v>
      </c>
      <c r="F647" s="135">
        <v>131321446</v>
      </c>
      <c r="G647" s="135">
        <f t="shared" si="287"/>
        <v>131321446</v>
      </c>
      <c r="H647" s="135">
        <v>0</v>
      </c>
      <c r="I647" s="135">
        <v>111799118</v>
      </c>
      <c r="J647" s="135">
        <f t="shared" si="285"/>
        <v>19522328</v>
      </c>
      <c r="K647" s="135">
        <v>0</v>
      </c>
      <c r="L647" s="135">
        <v>103333333</v>
      </c>
      <c r="M647" s="135">
        <f t="shared" si="290"/>
        <v>8465785</v>
      </c>
      <c r="N647" s="135">
        <v>0</v>
      </c>
      <c r="O647" s="135">
        <v>124858560</v>
      </c>
      <c r="P647" s="135">
        <f t="shared" si="291"/>
        <v>13059442</v>
      </c>
      <c r="Q647" s="135">
        <f t="shared" si="292"/>
        <v>6462886</v>
      </c>
      <c r="R647" s="135">
        <f t="shared" si="286"/>
        <v>103333333</v>
      </c>
      <c r="S647" s="274"/>
      <c r="T647" s="290">
        <v>306108</v>
      </c>
      <c r="U647" s="328" t="s">
        <v>1309</v>
      </c>
      <c r="V647" s="329">
        <v>0</v>
      </c>
      <c r="W647" s="330">
        <v>131321446</v>
      </c>
      <c r="X647" s="329">
        <v>0</v>
      </c>
      <c r="Y647" s="329">
        <v>0</v>
      </c>
      <c r="Z647" s="329">
        <f t="shared" si="288"/>
        <v>131321446</v>
      </c>
      <c r="AA647" s="329">
        <v>0</v>
      </c>
      <c r="AB647" s="329">
        <v>124858560</v>
      </c>
      <c r="AC647" s="329">
        <v>6462886</v>
      </c>
      <c r="AD647" s="329">
        <v>0</v>
      </c>
      <c r="AE647" s="329">
        <v>111799118</v>
      </c>
      <c r="AF647" s="329">
        <v>13059442</v>
      </c>
      <c r="AG647" s="329">
        <v>103333333</v>
      </c>
      <c r="AH647" s="329">
        <v>0</v>
      </c>
      <c r="AI647" s="329">
        <v>103333333</v>
      </c>
      <c r="AJ647" s="335">
        <f t="shared" si="289"/>
        <v>0</v>
      </c>
    </row>
    <row r="648" spans="1:36" s="255" customFormat="1" ht="26.25" customHeight="1" x14ac:dyDescent="0.25">
      <c r="A648" s="170">
        <v>306109</v>
      </c>
      <c r="B648" s="171" t="s">
        <v>1483</v>
      </c>
      <c r="C648" s="135"/>
      <c r="D648" s="135">
        <v>0</v>
      </c>
      <c r="E648" s="135">
        <v>0</v>
      </c>
      <c r="F648" s="135">
        <v>975490000</v>
      </c>
      <c r="G648" s="135">
        <f t="shared" si="287"/>
        <v>975490000</v>
      </c>
      <c r="H648" s="135">
        <v>201950909</v>
      </c>
      <c r="I648" s="135">
        <v>390798067</v>
      </c>
      <c r="J648" s="135">
        <f t="shared" ref="J648:J711" si="297">+G648-I648</f>
        <v>584691933</v>
      </c>
      <c r="K648" s="135">
        <v>31335714</v>
      </c>
      <c r="L648" s="135">
        <v>43882872</v>
      </c>
      <c r="M648" s="135">
        <f t="shared" si="290"/>
        <v>346915195</v>
      </c>
      <c r="N648" s="135">
        <v>133552121</v>
      </c>
      <c r="O648" s="135">
        <v>502299279</v>
      </c>
      <c r="P648" s="135">
        <f t="shared" si="291"/>
        <v>111501212</v>
      </c>
      <c r="Q648" s="135">
        <f t="shared" si="292"/>
        <v>473190721</v>
      </c>
      <c r="R648" s="135">
        <f t="shared" ref="R648:R711" si="298">+L648</f>
        <v>43882872</v>
      </c>
      <c r="S648" s="274"/>
      <c r="T648" s="290">
        <v>306109</v>
      </c>
      <c r="U648" s="328" t="s">
        <v>1483</v>
      </c>
      <c r="V648" s="329">
        <v>0</v>
      </c>
      <c r="W648" s="330">
        <v>975490000</v>
      </c>
      <c r="X648" s="329">
        <v>0</v>
      </c>
      <c r="Y648" s="329">
        <v>0</v>
      </c>
      <c r="Z648" s="329">
        <f t="shared" si="288"/>
        <v>975490000</v>
      </c>
      <c r="AA648" s="329">
        <v>133552121</v>
      </c>
      <c r="AB648" s="329">
        <v>502299279</v>
      </c>
      <c r="AC648" s="329">
        <v>473190721</v>
      </c>
      <c r="AD648" s="329">
        <v>201950909</v>
      </c>
      <c r="AE648" s="329">
        <v>390798067</v>
      </c>
      <c r="AF648" s="329">
        <v>111501212</v>
      </c>
      <c r="AG648" s="329">
        <v>12547158</v>
      </c>
      <c r="AH648" s="329">
        <v>31335714</v>
      </c>
      <c r="AI648" s="329">
        <v>43882872</v>
      </c>
      <c r="AJ648" s="335">
        <f t="shared" si="289"/>
        <v>0</v>
      </c>
    </row>
    <row r="649" spans="1:36" s="255" customFormat="1" ht="26.25" customHeight="1" x14ac:dyDescent="0.25">
      <c r="A649" s="170">
        <v>306110</v>
      </c>
      <c r="B649" s="171" t="s">
        <v>1484</v>
      </c>
      <c r="C649" s="135"/>
      <c r="D649" s="135">
        <v>0</v>
      </c>
      <c r="E649" s="135">
        <v>0</v>
      </c>
      <c r="F649" s="135">
        <v>746484711.91999996</v>
      </c>
      <c r="G649" s="135">
        <f t="shared" ref="G649:G712" si="299">+C649+D649-E649+F649</f>
        <v>746484711.91999996</v>
      </c>
      <c r="H649" s="135">
        <v>0</v>
      </c>
      <c r="I649" s="135">
        <v>392291380</v>
      </c>
      <c r="J649" s="135">
        <f t="shared" si="297"/>
        <v>354193331.91999996</v>
      </c>
      <c r="K649" s="135">
        <v>0</v>
      </c>
      <c r="L649" s="169">
        <v>392287991.19999999</v>
      </c>
      <c r="M649" s="135">
        <f t="shared" si="290"/>
        <v>3388.8000000119209</v>
      </c>
      <c r="N649" s="135">
        <v>0</v>
      </c>
      <c r="O649" s="135">
        <v>392291380</v>
      </c>
      <c r="P649" s="135">
        <f t="shared" si="291"/>
        <v>0</v>
      </c>
      <c r="Q649" s="135">
        <f t="shared" si="292"/>
        <v>354193331.91999996</v>
      </c>
      <c r="R649" s="135">
        <f t="shared" si="298"/>
        <v>392287991.19999999</v>
      </c>
      <c r="S649" s="274"/>
      <c r="T649" s="290">
        <v>306110</v>
      </c>
      <c r="U649" s="328" t="s">
        <v>1484</v>
      </c>
      <c r="V649" s="329">
        <v>0</v>
      </c>
      <c r="W649" s="330">
        <v>746484711.91999996</v>
      </c>
      <c r="X649" s="329">
        <v>0</v>
      </c>
      <c r="Y649" s="329">
        <v>0</v>
      </c>
      <c r="Z649" s="329">
        <f t="shared" ref="Z649:Z712" si="300">+V649+W649+X649-Y649</f>
        <v>746484711.91999996</v>
      </c>
      <c r="AA649" s="329">
        <v>0</v>
      </c>
      <c r="AB649" s="329">
        <v>392291380</v>
      </c>
      <c r="AC649" s="329">
        <v>354193331.91999996</v>
      </c>
      <c r="AD649" s="329">
        <v>0</v>
      </c>
      <c r="AE649" s="329">
        <v>392291380</v>
      </c>
      <c r="AF649" s="329">
        <v>0</v>
      </c>
      <c r="AG649" s="329">
        <v>392287991.19999999</v>
      </c>
      <c r="AH649" s="329">
        <v>0</v>
      </c>
      <c r="AI649" s="329">
        <v>392287991.19999999</v>
      </c>
      <c r="AJ649" s="335">
        <f t="shared" ref="AJ649:AJ712" si="301">+W649-F649</f>
        <v>0</v>
      </c>
    </row>
    <row r="650" spans="1:36" s="255" customFormat="1" ht="26.25" customHeight="1" x14ac:dyDescent="0.25">
      <c r="A650" s="170">
        <v>306111</v>
      </c>
      <c r="B650" s="171" t="s">
        <v>1485</v>
      </c>
      <c r="C650" s="135"/>
      <c r="D650" s="135">
        <v>0</v>
      </c>
      <c r="E650" s="135">
        <v>0</v>
      </c>
      <c r="F650" s="135">
        <v>80000000</v>
      </c>
      <c r="G650" s="135">
        <f t="shared" si="299"/>
        <v>80000000</v>
      </c>
      <c r="H650" s="135">
        <v>34885158</v>
      </c>
      <c r="I650" s="135">
        <v>71043453</v>
      </c>
      <c r="J650" s="135">
        <f t="shared" si="297"/>
        <v>8956547</v>
      </c>
      <c r="K650" s="135">
        <v>2885158</v>
      </c>
      <c r="L650" s="135">
        <v>13543453</v>
      </c>
      <c r="M650" s="135">
        <f t="shared" si="290"/>
        <v>57500000</v>
      </c>
      <c r="N650" s="135">
        <v>4885158</v>
      </c>
      <c r="O650" s="135">
        <v>71043453</v>
      </c>
      <c r="P650" s="135">
        <f t="shared" si="291"/>
        <v>0</v>
      </c>
      <c r="Q650" s="135">
        <f t="shared" si="292"/>
        <v>8956547</v>
      </c>
      <c r="R650" s="135">
        <f t="shared" si="298"/>
        <v>13543453</v>
      </c>
      <c r="S650" s="274"/>
      <c r="T650" s="290">
        <v>306111</v>
      </c>
      <c r="U650" s="328" t="s">
        <v>1485</v>
      </c>
      <c r="V650" s="329">
        <v>0</v>
      </c>
      <c r="W650" s="330">
        <v>80000000</v>
      </c>
      <c r="X650" s="329">
        <v>0</v>
      </c>
      <c r="Y650" s="329">
        <v>0</v>
      </c>
      <c r="Z650" s="329">
        <f t="shared" si="300"/>
        <v>80000000</v>
      </c>
      <c r="AA650" s="329">
        <v>4885158</v>
      </c>
      <c r="AB650" s="329">
        <v>71043453</v>
      </c>
      <c r="AC650" s="329">
        <v>8956547</v>
      </c>
      <c r="AD650" s="329">
        <v>34885158</v>
      </c>
      <c r="AE650" s="329">
        <v>71043453</v>
      </c>
      <c r="AF650" s="329">
        <v>0</v>
      </c>
      <c r="AG650" s="329">
        <v>10658295</v>
      </c>
      <c r="AH650" s="329">
        <v>2885158</v>
      </c>
      <c r="AI650" s="329">
        <v>13543453</v>
      </c>
      <c r="AJ650" s="335">
        <f t="shared" si="301"/>
        <v>0</v>
      </c>
    </row>
    <row r="651" spans="1:36" s="255" customFormat="1" ht="26.25" customHeight="1" x14ac:dyDescent="0.25">
      <c r="A651" s="170">
        <v>306113</v>
      </c>
      <c r="B651" s="171" t="s">
        <v>1486</v>
      </c>
      <c r="C651" s="135"/>
      <c r="D651" s="135">
        <v>0</v>
      </c>
      <c r="E651" s="135">
        <v>0</v>
      </c>
      <c r="F651" s="135">
        <v>75843852</v>
      </c>
      <c r="G651" s="135">
        <f t="shared" si="299"/>
        <v>75843852</v>
      </c>
      <c r="H651" s="135">
        <v>0</v>
      </c>
      <c r="I651" s="135">
        <v>75843852</v>
      </c>
      <c r="J651" s="135">
        <f t="shared" si="297"/>
        <v>0</v>
      </c>
      <c r="K651" s="135">
        <v>0</v>
      </c>
      <c r="L651" s="135">
        <v>55983790</v>
      </c>
      <c r="M651" s="135">
        <f t="shared" si="290"/>
        <v>19860062</v>
      </c>
      <c r="N651" s="135">
        <v>0</v>
      </c>
      <c r="O651" s="135">
        <v>75843852</v>
      </c>
      <c r="P651" s="135">
        <f t="shared" si="291"/>
        <v>0</v>
      </c>
      <c r="Q651" s="135">
        <f t="shared" si="292"/>
        <v>0</v>
      </c>
      <c r="R651" s="135">
        <f t="shared" si="298"/>
        <v>55983790</v>
      </c>
      <c r="S651" s="274"/>
      <c r="T651" s="290">
        <v>306113</v>
      </c>
      <c r="U651" s="328" t="s">
        <v>1486</v>
      </c>
      <c r="V651" s="329">
        <v>0</v>
      </c>
      <c r="W651" s="330">
        <v>75843852</v>
      </c>
      <c r="X651" s="329">
        <v>0</v>
      </c>
      <c r="Y651" s="329">
        <v>0</v>
      </c>
      <c r="Z651" s="329">
        <f t="shared" si="300"/>
        <v>75843852</v>
      </c>
      <c r="AA651" s="329">
        <v>0</v>
      </c>
      <c r="AB651" s="329">
        <v>75843852</v>
      </c>
      <c r="AC651" s="329">
        <v>0</v>
      </c>
      <c r="AD651" s="329">
        <v>0</v>
      </c>
      <c r="AE651" s="329">
        <v>75843852</v>
      </c>
      <c r="AF651" s="329">
        <v>0</v>
      </c>
      <c r="AG651" s="329">
        <v>55983790</v>
      </c>
      <c r="AH651" s="329">
        <v>0</v>
      </c>
      <c r="AI651" s="329">
        <v>55983790</v>
      </c>
      <c r="AJ651" s="335">
        <f t="shared" si="301"/>
        <v>0</v>
      </c>
    </row>
    <row r="652" spans="1:36" s="255" customFormat="1" ht="26.25" customHeight="1" x14ac:dyDescent="0.25">
      <c r="A652" s="170">
        <v>306114</v>
      </c>
      <c r="B652" s="171" t="s">
        <v>1487</v>
      </c>
      <c r="C652" s="135"/>
      <c r="D652" s="135">
        <v>0</v>
      </c>
      <c r="E652" s="135">
        <v>0</v>
      </c>
      <c r="F652" s="135">
        <v>418700754</v>
      </c>
      <c r="G652" s="135">
        <f t="shared" si="299"/>
        <v>418700754</v>
      </c>
      <c r="H652" s="135">
        <v>10250589</v>
      </c>
      <c r="I652" s="135">
        <v>391546176</v>
      </c>
      <c r="J652" s="135">
        <f t="shared" si="297"/>
        <v>27154578</v>
      </c>
      <c r="K652" s="135">
        <v>35194195</v>
      </c>
      <c r="L652" s="135">
        <v>46260762</v>
      </c>
      <c r="M652" s="135">
        <f t="shared" si="290"/>
        <v>345285414</v>
      </c>
      <c r="N652" s="135">
        <v>0</v>
      </c>
      <c r="O652" s="135">
        <v>417406166</v>
      </c>
      <c r="P652" s="135">
        <f t="shared" si="291"/>
        <v>25859990</v>
      </c>
      <c r="Q652" s="135">
        <f t="shared" si="292"/>
        <v>1294588</v>
      </c>
      <c r="R652" s="135">
        <f t="shared" si="298"/>
        <v>46260762</v>
      </c>
      <c r="S652" s="274"/>
      <c r="T652" s="290">
        <v>306114</v>
      </c>
      <c r="U652" s="328" t="s">
        <v>1487</v>
      </c>
      <c r="V652" s="329">
        <v>0</v>
      </c>
      <c r="W652" s="330">
        <v>418700754</v>
      </c>
      <c r="X652" s="329">
        <v>0</v>
      </c>
      <c r="Y652" s="329">
        <v>0</v>
      </c>
      <c r="Z652" s="329">
        <f t="shared" si="300"/>
        <v>418700754</v>
      </c>
      <c r="AA652" s="329">
        <v>0</v>
      </c>
      <c r="AB652" s="329">
        <v>417406166</v>
      </c>
      <c r="AC652" s="329">
        <v>1294588</v>
      </c>
      <c r="AD652" s="329">
        <v>10250589</v>
      </c>
      <c r="AE652" s="329">
        <v>391546176</v>
      </c>
      <c r="AF652" s="329">
        <v>25859990</v>
      </c>
      <c r="AG652" s="329">
        <v>11066567</v>
      </c>
      <c r="AH652" s="329">
        <v>35194195</v>
      </c>
      <c r="AI652" s="329">
        <v>46260762</v>
      </c>
      <c r="AJ652" s="335">
        <f t="shared" si="301"/>
        <v>0</v>
      </c>
    </row>
    <row r="653" spans="1:36" s="255" customFormat="1" ht="26.25" customHeight="1" x14ac:dyDescent="0.25">
      <c r="A653" s="170">
        <v>306115</v>
      </c>
      <c r="B653" s="171" t="s">
        <v>1488</v>
      </c>
      <c r="C653" s="135"/>
      <c r="D653" s="135">
        <v>0</v>
      </c>
      <c r="E653" s="135">
        <v>0</v>
      </c>
      <c r="F653" s="135">
        <v>139770568</v>
      </c>
      <c r="G653" s="135">
        <f t="shared" si="299"/>
        <v>139770568</v>
      </c>
      <c r="H653" s="135">
        <v>10957158</v>
      </c>
      <c r="I653" s="135">
        <v>106911353</v>
      </c>
      <c r="J653" s="135">
        <f t="shared" si="297"/>
        <v>32859215</v>
      </c>
      <c r="K653" s="135">
        <v>6292158</v>
      </c>
      <c r="L653" s="135">
        <v>16990453</v>
      </c>
      <c r="M653" s="135">
        <f t="shared" si="290"/>
        <v>89920900</v>
      </c>
      <c r="N653" s="135">
        <v>10957158</v>
      </c>
      <c r="O653" s="135">
        <v>106955453</v>
      </c>
      <c r="P653" s="135">
        <f t="shared" si="291"/>
        <v>44100</v>
      </c>
      <c r="Q653" s="135">
        <f t="shared" si="292"/>
        <v>32815115</v>
      </c>
      <c r="R653" s="135">
        <f t="shared" si="298"/>
        <v>16990453</v>
      </c>
      <c r="S653" s="274"/>
      <c r="T653" s="290">
        <v>306115</v>
      </c>
      <c r="U653" s="328" t="s">
        <v>1488</v>
      </c>
      <c r="V653" s="329">
        <v>0</v>
      </c>
      <c r="W653" s="330">
        <v>139770568</v>
      </c>
      <c r="X653" s="329">
        <v>0</v>
      </c>
      <c r="Y653" s="329">
        <v>0</v>
      </c>
      <c r="Z653" s="329">
        <f t="shared" si="300"/>
        <v>139770568</v>
      </c>
      <c r="AA653" s="329">
        <v>10957158</v>
      </c>
      <c r="AB653" s="329">
        <v>106955453</v>
      </c>
      <c r="AC653" s="329">
        <v>32815115</v>
      </c>
      <c r="AD653" s="329">
        <v>10957158</v>
      </c>
      <c r="AE653" s="329">
        <v>106911353</v>
      </c>
      <c r="AF653" s="329">
        <v>44100</v>
      </c>
      <c r="AG653" s="329">
        <v>10698295</v>
      </c>
      <c r="AH653" s="329">
        <v>6292158</v>
      </c>
      <c r="AI653" s="329">
        <v>16990453</v>
      </c>
      <c r="AJ653" s="335">
        <f t="shared" si="301"/>
        <v>0</v>
      </c>
    </row>
    <row r="654" spans="1:36" s="255" customFormat="1" ht="26.25" customHeight="1" x14ac:dyDescent="0.25">
      <c r="A654" s="286">
        <v>306116</v>
      </c>
      <c r="B654" s="287" t="s">
        <v>1679</v>
      </c>
      <c r="C654" s="135"/>
      <c r="D654" s="135">
        <v>0</v>
      </c>
      <c r="E654" s="135">
        <v>0</v>
      </c>
      <c r="F654" s="288">
        <v>2250204557</v>
      </c>
      <c r="G654" s="135">
        <f t="shared" si="299"/>
        <v>2250204557</v>
      </c>
      <c r="H654" s="135">
        <v>145069926</v>
      </c>
      <c r="I654" s="135">
        <v>376189926</v>
      </c>
      <c r="J654" s="135">
        <f t="shared" si="297"/>
        <v>1874014631</v>
      </c>
      <c r="K654" s="135">
        <v>36723000</v>
      </c>
      <c r="L654" s="135">
        <v>46723000</v>
      </c>
      <c r="M654" s="135">
        <f t="shared" ref="M654:M717" si="302">+I654-L654</f>
        <v>329466926</v>
      </c>
      <c r="N654" s="135">
        <v>51240000</v>
      </c>
      <c r="O654" s="135">
        <v>442360000</v>
      </c>
      <c r="P654" s="135">
        <f t="shared" ref="P654:P717" si="303">+O654-I654</f>
        <v>66170074</v>
      </c>
      <c r="Q654" s="135">
        <f t="shared" ref="Q654:Q717" si="304">+G654-O654</f>
        <v>1807844557</v>
      </c>
      <c r="R654" s="135">
        <f t="shared" si="298"/>
        <v>46723000</v>
      </c>
      <c r="S654" s="274"/>
      <c r="T654" s="290">
        <v>306116</v>
      </c>
      <c r="U654" s="328" t="s">
        <v>1679</v>
      </c>
      <c r="V654" s="329">
        <v>0</v>
      </c>
      <c r="W654" s="330">
        <v>2250204557</v>
      </c>
      <c r="X654" s="329">
        <v>0</v>
      </c>
      <c r="Y654" s="329">
        <v>0</v>
      </c>
      <c r="Z654" s="329">
        <f t="shared" si="300"/>
        <v>2250204557</v>
      </c>
      <c r="AA654" s="329">
        <v>51240000</v>
      </c>
      <c r="AB654" s="329">
        <v>442360000</v>
      </c>
      <c r="AC654" s="329">
        <v>1807844557</v>
      </c>
      <c r="AD654" s="329">
        <v>145069926</v>
      </c>
      <c r="AE654" s="329">
        <v>376189926</v>
      </c>
      <c r="AF654" s="329">
        <v>66170074</v>
      </c>
      <c r="AG654" s="329">
        <v>10000000</v>
      </c>
      <c r="AH654" s="329">
        <v>36723000</v>
      </c>
      <c r="AI654" s="329">
        <v>46723000</v>
      </c>
      <c r="AJ654" s="335">
        <f t="shared" si="301"/>
        <v>0</v>
      </c>
    </row>
    <row r="655" spans="1:36" s="255" customFormat="1" ht="26.25" customHeight="1" x14ac:dyDescent="0.25">
      <c r="A655" s="286">
        <v>306117</v>
      </c>
      <c r="B655" s="287" t="s">
        <v>1680</v>
      </c>
      <c r="C655" s="135"/>
      <c r="D655" s="135">
        <v>0</v>
      </c>
      <c r="E655" s="135">
        <v>0</v>
      </c>
      <c r="F655" s="288">
        <v>18000000</v>
      </c>
      <c r="G655" s="135">
        <f t="shared" si="299"/>
        <v>18000000</v>
      </c>
      <c r="H655" s="135">
        <v>0</v>
      </c>
      <c r="I655" s="135">
        <v>0</v>
      </c>
      <c r="J655" s="135">
        <f t="shared" si="297"/>
        <v>18000000</v>
      </c>
      <c r="K655" s="135">
        <v>0</v>
      </c>
      <c r="L655" s="135">
        <v>0</v>
      </c>
      <c r="M655" s="135">
        <f t="shared" si="302"/>
        <v>0</v>
      </c>
      <c r="N655" s="135">
        <v>0</v>
      </c>
      <c r="O655" s="135">
        <v>0</v>
      </c>
      <c r="P655" s="135">
        <f t="shared" si="303"/>
        <v>0</v>
      </c>
      <c r="Q655" s="135">
        <f t="shared" si="304"/>
        <v>18000000</v>
      </c>
      <c r="R655" s="135">
        <f t="shared" si="298"/>
        <v>0</v>
      </c>
      <c r="S655" s="274"/>
      <c r="T655" s="290">
        <v>306117</v>
      </c>
      <c r="U655" s="328" t="s">
        <v>1680</v>
      </c>
      <c r="V655" s="329">
        <v>0</v>
      </c>
      <c r="W655" s="330">
        <v>18000000</v>
      </c>
      <c r="X655" s="329">
        <v>0</v>
      </c>
      <c r="Y655" s="329">
        <v>0</v>
      </c>
      <c r="Z655" s="329">
        <f t="shared" si="300"/>
        <v>18000000</v>
      </c>
      <c r="AA655" s="329">
        <v>0</v>
      </c>
      <c r="AB655" s="329">
        <v>0</v>
      </c>
      <c r="AC655" s="329">
        <v>18000000</v>
      </c>
      <c r="AD655" s="329">
        <v>0</v>
      </c>
      <c r="AE655" s="329">
        <v>0</v>
      </c>
      <c r="AF655" s="329">
        <v>0</v>
      </c>
      <c r="AG655" s="329">
        <v>0</v>
      </c>
      <c r="AH655" s="329">
        <v>0</v>
      </c>
      <c r="AI655" s="329">
        <v>0</v>
      </c>
      <c r="AJ655" s="335">
        <f t="shared" si="301"/>
        <v>0</v>
      </c>
    </row>
    <row r="656" spans="1:36" s="255" customFormat="1" ht="26.25" customHeight="1" x14ac:dyDescent="0.25">
      <c r="A656" s="286">
        <v>306118</v>
      </c>
      <c r="B656" s="287" t="s">
        <v>1681</v>
      </c>
      <c r="C656" s="135"/>
      <c r="D656" s="135">
        <v>0</v>
      </c>
      <c r="E656" s="135">
        <v>0</v>
      </c>
      <c r="F656" s="288">
        <v>50000000</v>
      </c>
      <c r="G656" s="135">
        <f t="shared" si="299"/>
        <v>50000000</v>
      </c>
      <c r="H656" s="135">
        <v>9000000</v>
      </c>
      <c r="I656" s="135">
        <v>21000000</v>
      </c>
      <c r="J656" s="135">
        <f t="shared" si="297"/>
        <v>29000000</v>
      </c>
      <c r="K656" s="135">
        <v>0</v>
      </c>
      <c r="L656" s="135">
        <v>0</v>
      </c>
      <c r="M656" s="135">
        <f t="shared" si="302"/>
        <v>21000000</v>
      </c>
      <c r="N656" s="135">
        <v>0</v>
      </c>
      <c r="O656" s="135">
        <v>36000000</v>
      </c>
      <c r="P656" s="135">
        <f t="shared" si="303"/>
        <v>15000000</v>
      </c>
      <c r="Q656" s="135">
        <f t="shared" si="304"/>
        <v>14000000</v>
      </c>
      <c r="R656" s="135">
        <f t="shared" si="298"/>
        <v>0</v>
      </c>
      <c r="S656" s="274"/>
      <c r="T656" s="290">
        <v>306118</v>
      </c>
      <c r="U656" s="328" t="s">
        <v>1681</v>
      </c>
      <c r="V656" s="329">
        <v>0</v>
      </c>
      <c r="W656" s="330">
        <v>50000000</v>
      </c>
      <c r="X656" s="329">
        <v>0</v>
      </c>
      <c r="Y656" s="329">
        <v>0</v>
      </c>
      <c r="Z656" s="329">
        <f t="shared" si="300"/>
        <v>50000000</v>
      </c>
      <c r="AA656" s="329">
        <v>0</v>
      </c>
      <c r="AB656" s="329">
        <v>36000000</v>
      </c>
      <c r="AC656" s="329">
        <v>14000000</v>
      </c>
      <c r="AD656" s="329">
        <v>9000000</v>
      </c>
      <c r="AE656" s="329">
        <v>21000000</v>
      </c>
      <c r="AF656" s="329">
        <v>15000000</v>
      </c>
      <c r="AG656" s="329">
        <v>0</v>
      </c>
      <c r="AH656" s="329">
        <v>0</v>
      </c>
      <c r="AI656" s="329">
        <v>0</v>
      </c>
      <c r="AJ656" s="335">
        <f t="shared" si="301"/>
        <v>0</v>
      </c>
    </row>
    <row r="657" spans="1:36" s="255" customFormat="1" ht="26.25" customHeight="1" x14ac:dyDescent="0.25">
      <c r="A657" s="286">
        <v>306119</v>
      </c>
      <c r="B657" s="287" t="s">
        <v>1682</v>
      </c>
      <c r="C657" s="135"/>
      <c r="D657" s="135">
        <v>0</v>
      </c>
      <c r="E657" s="135">
        <v>0</v>
      </c>
      <c r="F657" s="288">
        <v>70000000</v>
      </c>
      <c r="G657" s="135">
        <f t="shared" si="299"/>
        <v>70000000</v>
      </c>
      <c r="H657" s="135">
        <v>0</v>
      </c>
      <c r="I657" s="135">
        <v>0</v>
      </c>
      <c r="J657" s="135">
        <f t="shared" si="297"/>
        <v>70000000</v>
      </c>
      <c r="K657" s="135">
        <v>0</v>
      </c>
      <c r="L657" s="135">
        <v>0</v>
      </c>
      <c r="M657" s="135">
        <f t="shared" si="302"/>
        <v>0</v>
      </c>
      <c r="N657" s="135">
        <v>0</v>
      </c>
      <c r="O657" s="135">
        <v>0</v>
      </c>
      <c r="P657" s="135">
        <f t="shared" si="303"/>
        <v>0</v>
      </c>
      <c r="Q657" s="135">
        <f t="shared" si="304"/>
        <v>70000000</v>
      </c>
      <c r="R657" s="135">
        <f t="shared" si="298"/>
        <v>0</v>
      </c>
      <c r="S657" s="274"/>
      <c r="T657" s="290">
        <v>306119</v>
      </c>
      <c r="U657" s="328" t="s">
        <v>1682</v>
      </c>
      <c r="V657" s="329">
        <v>0</v>
      </c>
      <c r="W657" s="330">
        <v>70000000</v>
      </c>
      <c r="X657" s="329">
        <v>0</v>
      </c>
      <c r="Y657" s="329">
        <v>0</v>
      </c>
      <c r="Z657" s="329">
        <f t="shared" si="300"/>
        <v>70000000</v>
      </c>
      <c r="AA657" s="329">
        <v>0</v>
      </c>
      <c r="AB657" s="329">
        <v>0</v>
      </c>
      <c r="AC657" s="329">
        <v>70000000</v>
      </c>
      <c r="AD657" s="329">
        <v>0</v>
      </c>
      <c r="AE657" s="329">
        <v>0</v>
      </c>
      <c r="AF657" s="329">
        <v>0</v>
      </c>
      <c r="AG657" s="329">
        <v>0</v>
      </c>
      <c r="AH657" s="329">
        <v>0</v>
      </c>
      <c r="AI657" s="329">
        <v>0</v>
      </c>
      <c r="AJ657" s="335">
        <f t="shared" si="301"/>
        <v>0</v>
      </c>
    </row>
    <row r="658" spans="1:36" s="255" customFormat="1" ht="26.25" customHeight="1" x14ac:dyDescent="0.25">
      <c r="A658" s="286">
        <v>306120</v>
      </c>
      <c r="B658" s="287" t="s">
        <v>1683</v>
      </c>
      <c r="C658" s="135"/>
      <c r="D658" s="135">
        <v>0</v>
      </c>
      <c r="E658" s="135">
        <v>0</v>
      </c>
      <c r="F658" s="288">
        <v>18240000</v>
      </c>
      <c r="G658" s="135">
        <f t="shared" si="299"/>
        <v>18240000</v>
      </c>
      <c r="H658" s="135">
        <v>0</v>
      </c>
      <c r="I658" s="135">
        <v>3106680</v>
      </c>
      <c r="J658" s="135">
        <f t="shared" si="297"/>
        <v>15133320</v>
      </c>
      <c r="K658" s="135">
        <v>3106680</v>
      </c>
      <c r="L658" s="135">
        <v>3106680</v>
      </c>
      <c r="M658" s="135">
        <f t="shared" si="302"/>
        <v>0</v>
      </c>
      <c r="N658" s="135">
        <v>0</v>
      </c>
      <c r="O658" s="135">
        <v>3106680</v>
      </c>
      <c r="P658" s="135">
        <f t="shared" si="303"/>
        <v>0</v>
      </c>
      <c r="Q658" s="135">
        <f t="shared" si="304"/>
        <v>15133320</v>
      </c>
      <c r="R658" s="135">
        <f t="shared" si="298"/>
        <v>3106680</v>
      </c>
      <c r="S658" s="274"/>
      <c r="T658" s="290">
        <v>306120</v>
      </c>
      <c r="U658" s="328" t="s">
        <v>1683</v>
      </c>
      <c r="V658" s="329">
        <v>0</v>
      </c>
      <c r="W658" s="330">
        <v>18240000</v>
      </c>
      <c r="X658" s="329">
        <v>0</v>
      </c>
      <c r="Y658" s="329">
        <v>0</v>
      </c>
      <c r="Z658" s="329">
        <f t="shared" si="300"/>
        <v>18240000</v>
      </c>
      <c r="AA658" s="329">
        <v>0</v>
      </c>
      <c r="AB658" s="329">
        <v>3106680</v>
      </c>
      <c r="AC658" s="329">
        <v>15133320</v>
      </c>
      <c r="AD658" s="329">
        <v>0</v>
      </c>
      <c r="AE658" s="329">
        <v>3106680</v>
      </c>
      <c r="AF658" s="329">
        <v>0</v>
      </c>
      <c r="AG658" s="329">
        <v>0</v>
      </c>
      <c r="AH658" s="329">
        <v>3106680</v>
      </c>
      <c r="AI658" s="329">
        <v>3106680</v>
      </c>
      <c r="AJ658" s="335">
        <f t="shared" si="301"/>
        <v>0</v>
      </c>
    </row>
    <row r="659" spans="1:36" s="255" customFormat="1" x14ac:dyDescent="0.25">
      <c r="A659" s="286">
        <v>306121</v>
      </c>
      <c r="B659" s="287" t="s">
        <v>1684</v>
      </c>
      <c r="C659" s="135"/>
      <c r="D659" s="135">
        <v>0</v>
      </c>
      <c r="E659" s="135">
        <v>0</v>
      </c>
      <c r="F659" s="288">
        <v>47000000</v>
      </c>
      <c r="G659" s="135">
        <f t="shared" si="299"/>
        <v>47000000</v>
      </c>
      <c r="H659" s="135">
        <v>12491749</v>
      </c>
      <c r="I659" s="135">
        <v>34441749</v>
      </c>
      <c r="J659" s="135">
        <f t="shared" si="297"/>
        <v>12558251</v>
      </c>
      <c r="K659" s="135">
        <v>-14950000</v>
      </c>
      <c r="L659" s="135">
        <v>5000000</v>
      </c>
      <c r="M659" s="135">
        <f t="shared" si="302"/>
        <v>29441749</v>
      </c>
      <c r="N659" s="135">
        <v>0</v>
      </c>
      <c r="O659" s="135">
        <v>47000000</v>
      </c>
      <c r="P659" s="135">
        <f t="shared" si="303"/>
        <v>12558251</v>
      </c>
      <c r="Q659" s="135">
        <f t="shared" si="304"/>
        <v>0</v>
      </c>
      <c r="R659" s="135">
        <f t="shared" si="298"/>
        <v>5000000</v>
      </c>
      <c r="S659" s="274"/>
      <c r="T659" s="290">
        <v>306121</v>
      </c>
      <c r="U659" s="328" t="s">
        <v>1684</v>
      </c>
      <c r="V659" s="329">
        <v>0</v>
      </c>
      <c r="W659" s="330">
        <v>47000000</v>
      </c>
      <c r="X659" s="329">
        <v>0</v>
      </c>
      <c r="Y659" s="329">
        <v>0</v>
      </c>
      <c r="Z659" s="329">
        <f t="shared" si="300"/>
        <v>47000000</v>
      </c>
      <c r="AA659" s="329">
        <v>0</v>
      </c>
      <c r="AB659" s="329">
        <v>47000000</v>
      </c>
      <c r="AC659" s="329">
        <v>0</v>
      </c>
      <c r="AD659" s="329">
        <v>12491749</v>
      </c>
      <c r="AE659" s="329">
        <v>34441749</v>
      </c>
      <c r="AF659" s="329">
        <v>12558251</v>
      </c>
      <c r="AG659" s="329">
        <v>19950000</v>
      </c>
      <c r="AH659" s="329">
        <v>-14950000</v>
      </c>
      <c r="AI659" s="329">
        <v>5000000</v>
      </c>
      <c r="AJ659" s="335">
        <f t="shared" si="301"/>
        <v>0</v>
      </c>
    </row>
    <row r="660" spans="1:36" s="255" customFormat="1" ht="26.25" customHeight="1" x14ac:dyDescent="0.25">
      <c r="A660" s="286">
        <v>306122</v>
      </c>
      <c r="B660" s="287" t="s">
        <v>1685</v>
      </c>
      <c r="C660" s="135"/>
      <c r="D660" s="135">
        <v>0</v>
      </c>
      <c r="E660" s="135">
        <v>0</v>
      </c>
      <c r="F660" s="288">
        <v>371000000</v>
      </c>
      <c r="G660" s="135">
        <f t="shared" si="299"/>
        <v>371000000</v>
      </c>
      <c r="H660" s="135">
        <v>79051972</v>
      </c>
      <c r="I660" s="135">
        <v>79051972</v>
      </c>
      <c r="J660" s="135">
        <f t="shared" si="297"/>
        <v>291948028</v>
      </c>
      <c r="K660" s="135">
        <v>0</v>
      </c>
      <c r="L660" s="135">
        <v>0</v>
      </c>
      <c r="M660" s="135">
        <f t="shared" si="302"/>
        <v>79051972</v>
      </c>
      <c r="N660" s="135">
        <v>0</v>
      </c>
      <c r="O660" s="135">
        <v>79051972</v>
      </c>
      <c r="P660" s="135">
        <f t="shared" si="303"/>
        <v>0</v>
      </c>
      <c r="Q660" s="135">
        <f t="shared" si="304"/>
        <v>291948028</v>
      </c>
      <c r="R660" s="135">
        <f t="shared" si="298"/>
        <v>0</v>
      </c>
      <c r="S660" s="274"/>
      <c r="T660" s="290">
        <v>306122</v>
      </c>
      <c r="U660" s="328" t="s">
        <v>1685</v>
      </c>
      <c r="V660" s="329">
        <v>0</v>
      </c>
      <c r="W660" s="330">
        <v>371000000</v>
      </c>
      <c r="X660" s="329">
        <v>0</v>
      </c>
      <c r="Y660" s="329">
        <v>0</v>
      </c>
      <c r="Z660" s="329">
        <f t="shared" si="300"/>
        <v>371000000</v>
      </c>
      <c r="AA660" s="329">
        <v>0</v>
      </c>
      <c r="AB660" s="329">
        <v>79051972</v>
      </c>
      <c r="AC660" s="329">
        <v>291948028</v>
      </c>
      <c r="AD660" s="329">
        <v>79051972</v>
      </c>
      <c r="AE660" s="329">
        <v>79051972</v>
      </c>
      <c r="AF660" s="329">
        <v>0</v>
      </c>
      <c r="AG660" s="329">
        <v>0</v>
      </c>
      <c r="AH660" s="329">
        <v>0</v>
      </c>
      <c r="AI660" s="329">
        <v>0</v>
      </c>
      <c r="AJ660" s="335">
        <f t="shared" si="301"/>
        <v>0</v>
      </c>
    </row>
    <row r="661" spans="1:36" s="255" customFormat="1" ht="26.25" customHeight="1" x14ac:dyDescent="0.25">
      <c r="A661" s="286">
        <v>306123</v>
      </c>
      <c r="B661" s="287" t="s">
        <v>1674</v>
      </c>
      <c r="C661" s="135"/>
      <c r="D661" s="135">
        <v>0</v>
      </c>
      <c r="E661" s="135">
        <v>0</v>
      </c>
      <c r="F661" s="288">
        <v>137000000</v>
      </c>
      <c r="G661" s="135">
        <f t="shared" si="299"/>
        <v>137000000</v>
      </c>
      <c r="H661" s="135">
        <v>20151375</v>
      </c>
      <c r="I661" s="135">
        <v>83851375</v>
      </c>
      <c r="J661" s="135">
        <f t="shared" si="297"/>
        <v>53148625</v>
      </c>
      <c r="K661" s="135">
        <v>71499999.75</v>
      </c>
      <c r="L661" s="135">
        <v>80499999.75</v>
      </c>
      <c r="M661" s="135">
        <f t="shared" si="302"/>
        <v>3351375.25</v>
      </c>
      <c r="N661" s="135">
        <v>0</v>
      </c>
      <c r="O661" s="135">
        <v>93851375</v>
      </c>
      <c r="P661" s="135">
        <f t="shared" si="303"/>
        <v>10000000</v>
      </c>
      <c r="Q661" s="135">
        <f t="shared" si="304"/>
        <v>43148625</v>
      </c>
      <c r="R661" s="135">
        <f t="shared" si="298"/>
        <v>80499999.75</v>
      </c>
      <c r="S661" s="274"/>
      <c r="T661" s="290">
        <v>306123</v>
      </c>
      <c r="U661" s="328" t="s">
        <v>1674</v>
      </c>
      <c r="V661" s="329">
        <v>0</v>
      </c>
      <c r="W661" s="330">
        <v>137000000</v>
      </c>
      <c r="X661" s="329">
        <v>0</v>
      </c>
      <c r="Y661" s="329">
        <v>0</v>
      </c>
      <c r="Z661" s="329">
        <f t="shared" si="300"/>
        <v>137000000</v>
      </c>
      <c r="AA661" s="329">
        <v>0</v>
      </c>
      <c r="AB661" s="329">
        <v>93851375</v>
      </c>
      <c r="AC661" s="329">
        <v>43148625</v>
      </c>
      <c r="AD661" s="329">
        <v>20151375</v>
      </c>
      <c r="AE661" s="329">
        <v>83851375</v>
      </c>
      <c r="AF661" s="329">
        <v>10000000</v>
      </c>
      <c r="AG661" s="329">
        <v>9000000</v>
      </c>
      <c r="AH661" s="329">
        <v>71499999.75</v>
      </c>
      <c r="AI661" s="329">
        <v>80499999.75</v>
      </c>
      <c r="AJ661" s="335">
        <f t="shared" si="301"/>
        <v>0</v>
      </c>
    </row>
    <row r="662" spans="1:36" s="255" customFormat="1" ht="26.25" customHeight="1" x14ac:dyDescent="0.25">
      <c r="A662" s="290">
        <v>306124</v>
      </c>
      <c r="B662" s="328" t="s">
        <v>1724</v>
      </c>
      <c r="C662" s="135"/>
      <c r="D662" s="135">
        <v>0</v>
      </c>
      <c r="E662" s="135">
        <v>0</v>
      </c>
      <c r="F662" s="334">
        <v>1000000000</v>
      </c>
      <c r="G662" s="135">
        <f t="shared" si="299"/>
        <v>1000000000</v>
      </c>
      <c r="H662" s="135">
        <v>33636116</v>
      </c>
      <c r="I662" s="135">
        <v>33636116</v>
      </c>
      <c r="J662" s="135">
        <f t="shared" si="297"/>
        <v>966363884</v>
      </c>
      <c r="K662" s="135">
        <v>0</v>
      </c>
      <c r="L662" s="135">
        <v>0</v>
      </c>
      <c r="M662" s="135">
        <f t="shared" si="302"/>
        <v>33636116</v>
      </c>
      <c r="N662" s="135">
        <v>189696126</v>
      </c>
      <c r="O662" s="135">
        <v>189696126</v>
      </c>
      <c r="P662" s="135">
        <f t="shared" si="303"/>
        <v>156060010</v>
      </c>
      <c r="Q662" s="135">
        <f t="shared" si="304"/>
        <v>810303874</v>
      </c>
      <c r="R662" s="135">
        <f t="shared" si="298"/>
        <v>0</v>
      </c>
      <c r="S662" s="274"/>
      <c r="T662" s="290">
        <v>306124</v>
      </c>
      <c r="U662" s="328" t="s">
        <v>1724</v>
      </c>
      <c r="V662" s="329">
        <v>0</v>
      </c>
      <c r="W662" s="330">
        <v>1000000000</v>
      </c>
      <c r="X662" s="329">
        <v>0</v>
      </c>
      <c r="Y662" s="329">
        <v>0</v>
      </c>
      <c r="Z662" s="329">
        <f t="shared" si="300"/>
        <v>1000000000</v>
      </c>
      <c r="AA662" s="329">
        <v>189696126</v>
      </c>
      <c r="AB662" s="329">
        <v>189696126</v>
      </c>
      <c r="AC662" s="329">
        <v>1810303874</v>
      </c>
      <c r="AD662" s="329">
        <v>33636116</v>
      </c>
      <c r="AE662" s="329">
        <v>33636116</v>
      </c>
      <c r="AF662" s="329">
        <v>156060010</v>
      </c>
      <c r="AG662" s="329">
        <v>0</v>
      </c>
      <c r="AH662" s="329">
        <v>0</v>
      </c>
      <c r="AI662" s="329">
        <v>0</v>
      </c>
      <c r="AJ662" s="335">
        <f t="shared" si="301"/>
        <v>0</v>
      </c>
    </row>
    <row r="663" spans="1:36" s="255" customFormat="1" ht="26.25" customHeight="1" x14ac:dyDescent="0.25">
      <c r="A663" s="290">
        <v>306125</v>
      </c>
      <c r="B663" s="328" t="s">
        <v>1725</v>
      </c>
      <c r="C663" s="135"/>
      <c r="D663" s="135">
        <v>0</v>
      </c>
      <c r="E663" s="135">
        <v>0</v>
      </c>
      <c r="F663" s="334">
        <v>396296900.77999997</v>
      </c>
      <c r="G663" s="135">
        <f t="shared" si="299"/>
        <v>396296900.77999997</v>
      </c>
      <c r="H663" s="135">
        <v>0</v>
      </c>
      <c r="I663" s="135">
        <v>0</v>
      </c>
      <c r="J663" s="135">
        <f t="shared" si="297"/>
        <v>396296900.77999997</v>
      </c>
      <c r="K663" s="135">
        <v>0</v>
      </c>
      <c r="L663" s="135">
        <v>0</v>
      </c>
      <c r="M663" s="135">
        <f t="shared" si="302"/>
        <v>0</v>
      </c>
      <c r="N663" s="135">
        <v>0</v>
      </c>
      <c r="O663" s="135">
        <v>0</v>
      </c>
      <c r="P663" s="135">
        <f t="shared" si="303"/>
        <v>0</v>
      </c>
      <c r="Q663" s="135">
        <f t="shared" si="304"/>
        <v>396296900.77999997</v>
      </c>
      <c r="R663" s="135">
        <f t="shared" si="298"/>
        <v>0</v>
      </c>
      <c r="S663" s="274"/>
      <c r="T663" s="290">
        <v>306125</v>
      </c>
      <c r="U663" s="328" t="s">
        <v>1725</v>
      </c>
      <c r="V663" s="329">
        <v>0</v>
      </c>
      <c r="W663" s="330">
        <v>396296900.77999997</v>
      </c>
      <c r="X663" s="329">
        <v>0</v>
      </c>
      <c r="Y663" s="329">
        <v>0</v>
      </c>
      <c r="Z663" s="329">
        <f t="shared" si="300"/>
        <v>396296900.77999997</v>
      </c>
      <c r="AA663" s="329">
        <v>0</v>
      </c>
      <c r="AB663" s="329">
        <v>0</v>
      </c>
      <c r="AC663" s="329">
        <v>792593801.55999994</v>
      </c>
      <c r="AD663" s="329">
        <v>0</v>
      </c>
      <c r="AE663" s="329">
        <v>0</v>
      </c>
      <c r="AF663" s="329">
        <v>0</v>
      </c>
      <c r="AG663" s="329">
        <v>0</v>
      </c>
      <c r="AH663" s="329">
        <v>0</v>
      </c>
      <c r="AI663" s="329">
        <v>0</v>
      </c>
      <c r="AJ663" s="335">
        <f t="shared" si="301"/>
        <v>0</v>
      </c>
    </row>
    <row r="664" spans="1:36" s="255" customFormat="1" ht="26.25" customHeight="1" x14ac:dyDescent="0.25">
      <c r="A664" s="290">
        <v>306126</v>
      </c>
      <c r="B664" s="328" t="s">
        <v>1726</v>
      </c>
      <c r="C664" s="135"/>
      <c r="D664" s="135">
        <v>0</v>
      </c>
      <c r="E664" s="135">
        <v>0</v>
      </c>
      <c r="F664" s="334">
        <v>100000000</v>
      </c>
      <c r="G664" s="135">
        <f t="shared" si="299"/>
        <v>100000000</v>
      </c>
      <c r="H664" s="135">
        <v>0</v>
      </c>
      <c r="I664" s="135">
        <v>0</v>
      </c>
      <c r="J664" s="135">
        <f t="shared" si="297"/>
        <v>100000000</v>
      </c>
      <c r="K664" s="135">
        <v>0</v>
      </c>
      <c r="L664" s="135">
        <v>0</v>
      </c>
      <c r="M664" s="135">
        <f t="shared" si="302"/>
        <v>0</v>
      </c>
      <c r="N664" s="135">
        <v>0</v>
      </c>
      <c r="O664" s="135">
        <v>0</v>
      </c>
      <c r="P664" s="135">
        <f t="shared" si="303"/>
        <v>0</v>
      </c>
      <c r="Q664" s="135">
        <f t="shared" si="304"/>
        <v>100000000</v>
      </c>
      <c r="R664" s="135">
        <f t="shared" si="298"/>
        <v>0</v>
      </c>
      <c r="S664" s="274"/>
      <c r="T664" s="290">
        <v>306126</v>
      </c>
      <c r="U664" s="328" t="s">
        <v>1726</v>
      </c>
      <c r="V664" s="329">
        <v>0</v>
      </c>
      <c r="W664" s="330">
        <v>100000000</v>
      </c>
      <c r="X664" s="329">
        <v>0</v>
      </c>
      <c r="Y664" s="329">
        <v>0</v>
      </c>
      <c r="Z664" s="329">
        <f t="shared" si="300"/>
        <v>100000000</v>
      </c>
      <c r="AA664" s="329">
        <v>0</v>
      </c>
      <c r="AB664" s="329">
        <v>0</v>
      </c>
      <c r="AC664" s="329">
        <v>200000000</v>
      </c>
      <c r="AD664" s="329">
        <v>0</v>
      </c>
      <c r="AE664" s="329">
        <v>0</v>
      </c>
      <c r="AF664" s="329">
        <v>0</v>
      </c>
      <c r="AG664" s="329">
        <v>0</v>
      </c>
      <c r="AH664" s="329">
        <v>0</v>
      </c>
      <c r="AI664" s="329">
        <v>0</v>
      </c>
      <c r="AJ664" s="335">
        <f t="shared" si="301"/>
        <v>0</v>
      </c>
    </row>
    <row r="665" spans="1:36" s="255" customFormat="1" ht="26.25" customHeight="1" x14ac:dyDescent="0.25">
      <c r="A665" s="290">
        <v>306127</v>
      </c>
      <c r="B665" s="328" t="s">
        <v>1727</v>
      </c>
      <c r="C665" s="135"/>
      <c r="D665" s="135">
        <v>0</v>
      </c>
      <c r="E665" s="135">
        <v>0</v>
      </c>
      <c r="F665" s="334">
        <v>540550000</v>
      </c>
      <c r="G665" s="135">
        <f t="shared" si="299"/>
        <v>540550000</v>
      </c>
      <c r="H665" s="135">
        <v>101690000</v>
      </c>
      <c r="I665" s="135">
        <v>101690000</v>
      </c>
      <c r="J665" s="135">
        <f t="shared" si="297"/>
        <v>438860000</v>
      </c>
      <c r="K665" s="135">
        <v>0</v>
      </c>
      <c r="L665" s="135">
        <v>0</v>
      </c>
      <c r="M665" s="135">
        <f t="shared" si="302"/>
        <v>101690000</v>
      </c>
      <c r="N665" s="135">
        <v>534640000</v>
      </c>
      <c r="O665" s="135">
        <v>534640000</v>
      </c>
      <c r="P665" s="135">
        <f t="shared" si="303"/>
        <v>432950000</v>
      </c>
      <c r="Q665" s="135">
        <f t="shared" si="304"/>
        <v>5910000</v>
      </c>
      <c r="R665" s="135">
        <f t="shared" si="298"/>
        <v>0</v>
      </c>
      <c r="S665" s="274"/>
      <c r="T665" s="290">
        <v>306127</v>
      </c>
      <c r="U665" s="328" t="s">
        <v>1727</v>
      </c>
      <c r="V665" s="329">
        <v>0</v>
      </c>
      <c r="W665" s="330">
        <v>540550000</v>
      </c>
      <c r="X665" s="329">
        <v>0</v>
      </c>
      <c r="Y665" s="329">
        <v>0</v>
      </c>
      <c r="Z665" s="329">
        <f t="shared" si="300"/>
        <v>540550000</v>
      </c>
      <c r="AA665" s="329">
        <v>534640000</v>
      </c>
      <c r="AB665" s="329">
        <v>534640000</v>
      </c>
      <c r="AC665" s="329">
        <v>546460000</v>
      </c>
      <c r="AD665" s="329">
        <v>101690000</v>
      </c>
      <c r="AE665" s="329">
        <v>101690000</v>
      </c>
      <c r="AF665" s="329">
        <v>432950000</v>
      </c>
      <c r="AG665" s="329">
        <v>0</v>
      </c>
      <c r="AH665" s="329">
        <v>0</v>
      </c>
      <c r="AI665" s="329">
        <v>0</v>
      </c>
      <c r="AJ665" s="335">
        <f t="shared" si="301"/>
        <v>0</v>
      </c>
    </row>
    <row r="666" spans="1:36" s="255" customFormat="1" ht="26.25" customHeight="1" x14ac:dyDescent="0.25">
      <c r="A666" s="290">
        <v>306128</v>
      </c>
      <c r="B666" s="328" t="s">
        <v>1728</v>
      </c>
      <c r="C666" s="135"/>
      <c r="D666" s="135">
        <v>0</v>
      </c>
      <c r="E666" s="135">
        <v>0</v>
      </c>
      <c r="F666" s="334">
        <v>26100000</v>
      </c>
      <c r="G666" s="135">
        <f t="shared" si="299"/>
        <v>26100000</v>
      </c>
      <c r="H666" s="135">
        <v>0</v>
      </c>
      <c r="I666" s="135">
        <v>0</v>
      </c>
      <c r="J666" s="135">
        <f t="shared" si="297"/>
        <v>26100000</v>
      </c>
      <c r="K666" s="135">
        <v>0</v>
      </c>
      <c r="L666" s="135">
        <v>0</v>
      </c>
      <c r="M666" s="135">
        <f t="shared" si="302"/>
        <v>0</v>
      </c>
      <c r="N666" s="135">
        <v>0</v>
      </c>
      <c r="O666" s="135">
        <v>0</v>
      </c>
      <c r="P666" s="135">
        <f t="shared" si="303"/>
        <v>0</v>
      </c>
      <c r="Q666" s="135">
        <f t="shared" si="304"/>
        <v>26100000</v>
      </c>
      <c r="R666" s="135">
        <f t="shared" si="298"/>
        <v>0</v>
      </c>
      <c r="S666" s="274"/>
      <c r="T666" s="290">
        <v>306128</v>
      </c>
      <c r="U666" s="328" t="s">
        <v>1728</v>
      </c>
      <c r="V666" s="329">
        <v>0</v>
      </c>
      <c r="W666" s="330">
        <v>26100000</v>
      </c>
      <c r="X666" s="329">
        <v>0</v>
      </c>
      <c r="Y666" s="329">
        <v>0</v>
      </c>
      <c r="Z666" s="329">
        <f t="shared" si="300"/>
        <v>26100000</v>
      </c>
      <c r="AA666" s="329">
        <v>0</v>
      </c>
      <c r="AB666" s="329">
        <v>0</v>
      </c>
      <c r="AC666" s="329">
        <v>26100000</v>
      </c>
      <c r="AD666" s="329">
        <v>0</v>
      </c>
      <c r="AE666" s="329">
        <v>0</v>
      </c>
      <c r="AF666" s="329">
        <v>0</v>
      </c>
      <c r="AG666" s="329">
        <v>0</v>
      </c>
      <c r="AH666" s="329">
        <v>0</v>
      </c>
      <c r="AI666" s="329">
        <v>0</v>
      </c>
      <c r="AJ666" s="335">
        <f t="shared" si="301"/>
        <v>0</v>
      </c>
    </row>
    <row r="667" spans="1:36" s="255" customFormat="1" ht="26.25" customHeight="1" x14ac:dyDescent="0.25">
      <c r="A667" s="290">
        <v>306129</v>
      </c>
      <c r="B667" s="328" t="s">
        <v>1729</v>
      </c>
      <c r="C667" s="135"/>
      <c r="D667" s="135">
        <v>0</v>
      </c>
      <c r="E667" s="135">
        <v>0</v>
      </c>
      <c r="F667" s="334">
        <v>20000000</v>
      </c>
      <c r="G667" s="135">
        <f t="shared" si="299"/>
        <v>20000000</v>
      </c>
      <c r="H667" s="135">
        <v>0</v>
      </c>
      <c r="I667" s="135">
        <v>0</v>
      </c>
      <c r="J667" s="135">
        <f t="shared" si="297"/>
        <v>20000000</v>
      </c>
      <c r="K667" s="135">
        <v>0</v>
      </c>
      <c r="L667" s="135">
        <v>0</v>
      </c>
      <c r="M667" s="135">
        <f t="shared" si="302"/>
        <v>0</v>
      </c>
      <c r="N667" s="135">
        <v>0</v>
      </c>
      <c r="O667" s="135">
        <v>0</v>
      </c>
      <c r="P667" s="135">
        <f t="shared" si="303"/>
        <v>0</v>
      </c>
      <c r="Q667" s="135">
        <f t="shared" si="304"/>
        <v>20000000</v>
      </c>
      <c r="R667" s="135">
        <f t="shared" si="298"/>
        <v>0</v>
      </c>
      <c r="S667" s="274"/>
      <c r="T667" s="290">
        <v>306129</v>
      </c>
      <c r="U667" s="328" t="s">
        <v>1729</v>
      </c>
      <c r="V667" s="329">
        <v>0</v>
      </c>
      <c r="W667" s="330">
        <v>20000000</v>
      </c>
      <c r="X667" s="329">
        <v>0</v>
      </c>
      <c r="Y667" s="329">
        <v>0</v>
      </c>
      <c r="Z667" s="329">
        <f t="shared" si="300"/>
        <v>20000000</v>
      </c>
      <c r="AA667" s="329">
        <v>0</v>
      </c>
      <c r="AB667" s="329">
        <v>0</v>
      </c>
      <c r="AC667" s="329">
        <v>20000000</v>
      </c>
      <c r="AD667" s="329">
        <v>0</v>
      </c>
      <c r="AE667" s="329">
        <v>0</v>
      </c>
      <c r="AF667" s="329">
        <v>0</v>
      </c>
      <c r="AG667" s="329">
        <v>0</v>
      </c>
      <c r="AH667" s="329">
        <v>0</v>
      </c>
      <c r="AI667" s="329">
        <v>0</v>
      </c>
      <c r="AJ667" s="335">
        <f t="shared" si="301"/>
        <v>0</v>
      </c>
    </row>
    <row r="668" spans="1:36" s="255" customFormat="1" ht="26.25" customHeight="1" x14ac:dyDescent="0.25">
      <c r="A668" s="290">
        <v>306130</v>
      </c>
      <c r="B668" s="328" t="s">
        <v>1730</v>
      </c>
      <c r="C668" s="135"/>
      <c r="D668" s="135">
        <v>0</v>
      </c>
      <c r="E668" s="135">
        <v>0</v>
      </c>
      <c r="F668" s="334">
        <v>120000000</v>
      </c>
      <c r="G668" s="135">
        <f t="shared" si="299"/>
        <v>120000000</v>
      </c>
      <c r="H668" s="135">
        <v>0</v>
      </c>
      <c r="I668" s="135">
        <v>0</v>
      </c>
      <c r="J668" s="135">
        <f t="shared" si="297"/>
        <v>120000000</v>
      </c>
      <c r="K668" s="135">
        <v>0</v>
      </c>
      <c r="L668" s="135">
        <v>0</v>
      </c>
      <c r="M668" s="135">
        <f t="shared" si="302"/>
        <v>0</v>
      </c>
      <c r="N668" s="135">
        <v>0</v>
      </c>
      <c r="O668" s="135">
        <v>0</v>
      </c>
      <c r="P668" s="135">
        <f t="shared" si="303"/>
        <v>0</v>
      </c>
      <c r="Q668" s="135">
        <f t="shared" si="304"/>
        <v>120000000</v>
      </c>
      <c r="R668" s="135">
        <f t="shared" si="298"/>
        <v>0</v>
      </c>
      <c r="S668" s="274"/>
      <c r="T668" s="290">
        <v>306130</v>
      </c>
      <c r="U668" s="328" t="s">
        <v>1730</v>
      </c>
      <c r="V668" s="329">
        <v>0</v>
      </c>
      <c r="W668" s="330">
        <v>120000000</v>
      </c>
      <c r="X668" s="329">
        <v>0</v>
      </c>
      <c r="Y668" s="329">
        <v>0</v>
      </c>
      <c r="Z668" s="329">
        <f t="shared" si="300"/>
        <v>120000000</v>
      </c>
      <c r="AA668" s="329">
        <v>0</v>
      </c>
      <c r="AB668" s="329">
        <v>0</v>
      </c>
      <c r="AC668" s="329">
        <v>120000000</v>
      </c>
      <c r="AD668" s="329">
        <v>0</v>
      </c>
      <c r="AE668" s="329">
        <v>0</v>
      </c>
      <c r="AF668" s="329">
        <v>0</v>
      </c>
      <c r="AG668" s="329">
        <v>0</v>
      </c>
      <c r="AH668" s="329">
        <v>0</v>
      </c>
      <c r="AI668" s="329">
        <v>0</v>
      </c>
      <c r="AJ668" s="335">
        <f t="shared" si="301"/>
        <v>0</v>
      </c>
    </row>
    <row r="669" spans="1:36" s="255" customFormat="1" x14ac:dyDescent="0.25">
      <c r="A669" s="290">
        <v>306131</v>
      </c>
      <c r="B669" s="328" t="s">
        <v>1731</v>
      </c>
      <c r="C669" s="135"/>
      <c r="D669" s="135">
        <v>0</v>
      </c>
      <c r="E669" s="135">
        <v>0</v>
      </c>
      <c r="F669" s="334">
        <v>180000000</v>
      </c>
      <c r="G669" s="135">
        <f t="shared" si="299"/>
        <v>180000000</v>
      </c>
      <c r="H669" s="135">
        <v>0</v>
      </c>
      <c r="I669" s="135">
        <v>0</v>
      </c>
      <c r="J669" s="135">
        <f t="shared" si="297"/>
        <v>180000000</v>
      </c>
      <c r="K669" s="135">
        <v>0</v>
      </c>
      <c r="L669" s="135">
        <v>0</v>
      </c>
      <c r="M669" s="135">
        <f t="shared" si="302"/>
        <v>0</v>
      </c>
      <c r="N669" s="135">
        <v>0</v>
      </c>
      <c r="O669" s="135">
        <v>0</v>
      </c>
      <c r="P669" s="135">
        <f t="shared" si="303"/>
        <v>0</v>
      </c>
      <c r="Q669" s="135">
        <f t="shared" si="304"/>
        <v>180000000</v>
      </c>
      <c r="R669" s="135">
        <f t="shared" si="298"/>
        <v>0</v>
      </c>
      <c r="S669" s="274"/>
      <c r="T669" s="290">
        <v>306131</v>
      </c>
      <c r="U669" s="328" t="s">
        <v>1731</v>
      </c>
      <c r="V669" s="329">
        <v>0</v>
      </c>
      <c r="W669" s="330">
        <v>180000000</v>
      </c>
      <c r="X669" s="329">
        <v>0</v>
      </c>
      <c r="Y669" s="329">
        <v>0</v>
      </c>
      <c r="Z669" s="329">
        <f t="shared" si="300"/>
        <v>180000000</v>
      </c>
      <c r="AA669" s="329">
        <v>0</v>
      </c>
      <c r="AB669" s="329">
        <v>0</v>
      </c>
      <c r="AC669" s="329">
        <v>180000000</v>
      </c>
      <c r="AD669" s="329">
        <v>0</v>
      </c>
      <c r="AE669" s="329">
        <v>0</v>
      </c>
      <c r="AF669" s="329">
        <v>0</v>
      </c>
      <c r="AG669" s="329">
        <v>0</v>
      </c>
      <c r="AH669" s="329">
        <v>0</v>
      </c>
      <c r="AI669" s="329">
        <v>0</v>
      </c>
      <c r="AJ669" s="335">
        <f t="shared" si="301"/>
        <v>0</v>
      </c>
    </row>
    <row r="670" spans="1:36" s="256" customFormat="1" x14ac:dyDescent="0.25">
      <c r="A670" s="233">
        <v>310</v>
      </c>
      <c r="B670" s="234" t="s">
        <v>1499</v>
      </c>
      <c r="C670" s="145">
        <f>+C671+C683+C696</f>
        <v>0</v>
      </c>
      <c r="D670" s="145">
        <f t="shared" ref="D670:R670" si="305">+D671+D683+D696</f>
        <v>3962856579.6399999</v>
      </c>
      <c r="E670" s="145">
        <f t="shared" si="305"/>
        <v>0</v>
      </c>
      <c r="F670" s="145">
        <f t="shared" si="305"/>
        <v>1719002478</v>
      </c>
      <c r="G670" s="145">
        <f t="shared" si="299"/>
        <v>5681859057.6399994</v>
      </c>
      <c r="H670" s="145">
        <f t="shared" si="305"/>
        <v>152870265</v>
      </c>
      <c r="I670" s="145">
        <f t="shared" si="305"/>
        <v>942267777</v>
      </c>
      <c r="J670" s="145">
        <f t="shared" si="297"/>
        <v>4739591280.6399994</v>
      </c>
      <c r="K670" s="145">
        <f t="shared" si="305"/>
        <v>255445084</v>
      </c>
      <c r="L670" s="145">
        <f t="shared" si="305"/>
        <v>560445331</v>
      </c>
      <c r="M670" s="145">
        <f t="shared" si="302"/>
        <v>381822446</v>
      </c>
      <c r="N670" s="145">
        <f t="shared" si="305"/>
        <v>111259019</v>
      </c>
      <c r="O670" s="145">
        <f t="shared" si="305"/>
        <v>1100497531</v>
      </c>
      <c r="P670" s="145">
        <f t="shared" si="303"/>
        <v>158229754</v>
      </c>
      <c r="Q670" s="145">
        <f t="shared" si="304"/>
        <v>4581361526.6399994</v>
      </c>
      <c r="R670" s="145">
        <f t="shared" si="298"/>
        <v>560445331</v>
      </c>
      <c r="S670" s="274"/>
      <c r="T670" s="290">
        <v>310</v>
      </c>
      <c r="U670" s="328" t="s">
        <v>1499</v>
      </c>
      <c r="V670" s="329">
        <v>0</v>
      </c>
      <c r="W670" s="329">
        <v>1719002478</v>
      </c>
      <c r="X670" s="329">
        <v>3962856579.6399999</v>
      </c>
      <c r="Y670" s="329">
        <v>0</v>
      </c>
      <c r="Z670" s="329">
        <f t="shared" si="300"/>
        <v>5681859057.6399994</v>
      </c>
      <c r="AA670" s="329">
        <v>111259019</v>
      </c>
      <c r="AB670" s="329">
        <v>1100497531</v>
      </c>
      <c r="AC670" s="329">
        <v>4581361526.6399994</v>
      </c>
      <c r="AD670" s="329">
        <v>152870265</v>
      </c>
      <c r="AE670" s="329">
        <v>942267777</v>
      </c>
      <c r="AF670" s="329">
        <v>158229754</v>
      </c>
      <c r="AG670" s="329">
        <v>305000247</v>
      </c>
      <c r="AH670" s="329">
        <v>264817286</v>
      </c>
      <c r="AI670" s="329">
        <v>569817533</v>
      </c>
      <c r="AJ670" s="335">
        <f t="shared" si="301"/>
        <v>0</v>
      </c>
    </row>
    <row r="671" spans="1:36" s="256" customFormat="1" ht="26.25" customHeight="1" x14ac:dyDescent="0.25">
      <c r="A671" s="233">
        <v>31001</v>
      </c>
      <c r="B671" s="234" t="s">
        <v>1500</v>
      </c>
      <c r="C671" s="145">
        <f>+C672</f>
        <v>0</v>
      </c>
      <c r="D671" s="145">
        <f t="shared" ref="D671:R671" si="306">+D672</f>
        <v>805176792</v>
      </c>
      <c r="E671" s="145">
        <f t="shared" si="306"/>
        <v>0</v>
      </c>
      <c r="F671" s="145">
        <f t="shared" si="306"/>
        <v>0</v>
      </c>
      <c r="G671" s="145">
        <f t="shared" si="299"/>
        <v>805176792</v>
      </c>
      <c r="H671" s="145">
        <f t="shared" si="306"/>
        <v>129596685</v>
      </c>
      <c r="I671" s="145">
        <f t="shared" si="306"/>
        <v>141780708</v>
      </c>
      <c r="J671" s="145">
        <f t="shared" si="297"/>
        <v>663396084</v>
      </c>
      <c r="K671" s="145">
        <f t="shared" si="306"/>
        <v>86021854</v>
      </c>
      <c r="L671" s="145">
        <f t="shared" si="306"/>
        <v>94156472</v>
      </c>
      <c r="M671" s="145">
        <f t="shared" si="302"/>
        <v>47624236</v>
      </c>
      <c r="N671" s="145">
        <f t="shared" si="306"/>
        <v>85708437</v>
      </c>
      <c r="O671" s="145">
        <f t="shared" si="306"/>
        <v>290638260</v>
      </c>
      <c r="P671" s="145">
        <f t="shared" si="303"/>
        <v>148857552</v>
      </c>
      <c r="Q671" s="145">
        <f t="shared" si="304"/>
        <v>514538532</v>
      </c>
      <c r="R671" s="145">
        <f t="shared" si="298"/>
        <v>94156472</v>
      </c>
      <c r="S671" s="274"/>
      <c r="T671" s="290">
        <v>31001</v>
      </c>
      <c r="U671" s="328" t="s">
        <v>1500</v>
      </c>
      <c r="V671" s="329">
        <v>0</v>
      </c>
      <c r="W671" s="329">
        <v>0</v>
      </c>
      <c r="X671" s="329">
        <v>805176792</v>
      </c>
      <c r="Y671" s="329">
        <v>0</v>
      </c>
      <c r="Z671" s="329">
        <f t="shared" si="300"/>
        <v>805176792</v>
      </c>
      <c r="AA671" s="329">
        <v>85708437</v>
      </c>
      <c r="AB671" s="329">
        <v>290638260</v>
      </c>
      <c r="AC671" s="329">
        <v>514538532</v>
      </c>
      <c r="AD671" s="329">
        <v>129596685</v>
      </c>
      <c r="AE671" s="329">
        <v>141780708</v>
      </c>
      <c r="AF671" s="329">
        <v>148857552</v>
      </c>
      <c r="AG671" s="329">
        <v>8134618</v>
      </c>
      <c r="AH671" s="329">
        <v>86021854</v>
      </c>
      <c r="AI671" s="329">
        <v>94156472</v>
      </c>
      <c r="AJ671" s="335">
        <f t="shared" si="301"/>
        <v>0</v>
      </c>
    </row>
    <row r="672" spans="1:36" s="256" customFormat="1" x14ac:dyDescent="0.25">
      <c r="A672" s="233">
        <v>310011</v>
      </c>
      <c r="B672" s="234" t="s">
        <v>1501</v>
      </c>
      <c r="C672" s="145">
        <f>+C673+C680</f>
        <v>0</v>
      </c>
      <c r="D672" s="145">
        <f t="shared" ref="D672:R672" si="307">+D673+D680</f>
        <v>805176792</v>
      </c>
      <c r="E672" s="145">
        <f t="shared" si="307"/>
        <v>0</v>
      </c>
      <c r="F672" s="145">
        <f t="shared" si="307"/>
        <v>0</v>
      </c>
      <c r="G672" s="145">
        <f t="shared" si="299"/>
        <v>805176792</v>
      </c>
      <c r="H672" s="145">
        <f t="shared" si="307"/>
        <v>129596685</v>
      </c>
      <c r="I672" s="145">
        <f t="shared" si="307"/>
        <v>141780708</v>
      </c>
      <c r="J672" s="145">
        <f t="shared" si="297"/>
        <v>663396084</v>
      </c>
      <c r="K672" s="145">
        <f t="shared" si="307"/>
        <v>86021854</v>
      </c>
      <c r="L672" s="145">
        <f t="shared" si="307"/>
        <v>94156472</v>
      </c>
      <c r="M672" s="145">
        <f t="shared" si="302"/>
        <v>47624236</v>
      </c>
      <c r="N672" s="145">
        <f t="shared" si="307"/>
        <v>85708437</v>
      </c>
      <c r="O672" s="145">
        <f t="shared" si="307"/>
        <v>290638260</v>
      </c>
      <c r="P672" s="145">
        <f t="shared" si="303"/>
        <v>148857552</v>
      </c>
      <c r="Q672" s="145">
        <f t="shared" si="304"/>
        <v>514538532</v>
      </c>
      <c r="R672" s="145">
        <f t="shared" si="298"/>
        <v>94156472</v>
      </c>
      <c r="S672" s="274"/>
      <c r="T672" s="290">
        <v>310011</v>
      </c>
      <c r="U672" s="328" t="s">
        <v>1501</v>
      </c>
      <c r="V672" s="329">
        <v>0</v>
      </c>
      <c r="W672" s="329">
        <v>0</v>
      </c>
      <c r="X672" s="329">
        <v>805176792</v>
      </c>
      <c r="Y672" s="329">
        <v>0</v>
      </c>
      <c r="Z672" s="329">
        <f t="shared" si="300"/>
        <v>805176792</v>
      </c>
      <c r="AA672" s="329">
        <v>85708437</v>
      </c>
      <c r="AB672" s="329">
        <v>290638260</v>
      </c>
      <c r="AC672" s="329">
        <v>514538532</v>
      </c>
      <c r="AD672" s="329">
        <v>129596685</v>
      </c>
      <c r="AE672" s="329">
        <v>141780708</v>
      </c>
      <c r="AF672" s="329">
        <v>148857552</v>
      </c>
      <c r="AG672" s="329">
        <v>8134618</v>
      </c>
      <c r="AH672" s="329">
        <v>86021854</v>
      </c>
      <c r="AI672" s="329">
        <v>94156472</v>
      </c>
      <c r="AJ672" s="335">
        <f t="shared" si="301"/>
        <v>0</v>
      </c>
    </row>
    <row r="673" spans="1:36" s="255" customFormat="1" x14ac:dyDescent="0.25">
      <c r="A673" s="14">
        <v>31001101</v>
      </c>
      <c r="B673" s="9" t="s">
        <v>1502</v>
      </c>
      <c r="C673" s="10">
        <f>SUM(C674:C679)</f>
        <v>0</v>
      </c>
      <c r="D673" s="10">
        <f t="shared" ref="D673:R673" si="308">SUM(D674:D679)</f>
        <v>639852464</v>
      </c>
      <c r="E673" s="10">
        <f t="shared" si="308"/>
        <v>0</v>
      </c>
      <c r="F673" s="10">
        <f t="shared" si="308"/>
        <v>0</v>
      </c>
      <c r="G673" s="10">
        <f t="shared" si="299"/>
        <v>639852464</v>
      </c>
      <c r="H673" s="10">
        <f t="shared" si="308"/>
        <v>72070250</v>
      </c>
      <c r="I673" s="10">
        <f t="shared" si="308"/>
        <v>78072470</v>
      </c>
      <c r="J673" s="10">
        <f t="shared" si="297"/>
        <v>561779994</v>
      </c>
      <c r="K673" s="10">
        <f t="shared" si="308"/>
        <v>46494250</v>
      </c>
      <c r="L673" s="10">
        <f t="shared" si="308"/>
        <v>52496470</v>
      </c>
      <c r="M673" s="10">
        <f t="shared" si="302"/>
        <v>25576000</v>
      </c>
      <c r="N673" s="10">
        <f t="shared" si="308"/>
        <v>50800200</v>
      </c>
      <c r="O673" s="10">
        <f t="shared" si="308"/>
        <v>226362420</v>
      </c>
      <c r="P673" s="10">
        <f t="shared" si="303"/>
        <v>148289950</v>
      </c>
      <c r="Q673" s="10">
        <f t="shared" si="304"/>
        <v>413490044</v>
      </c>
      <c r="R673" s="10">
        <f t="shared" si="298"/>
        <v>52496470</v>
      </c>
      <c r="S673" s="274"/>
      <c r="T673" s="290">
        <v>31001101</v>
      </c>
      <c r="U673" s="328" t="s">
        <v>1502</v>
      </c>
      <c r="V673" s="329">
        <v>0</v>
      </c>
      <c r="W673" s="329">
        <v>0</v>
      </c>
      <c r="X673" s="329">
        <v>273200000</v>
      </c>
      <c r="Y673" s="329">
        <v>0</v>
      </c>
      <c r="Z673" s="329">
        <f t="shared" si="300"/>
        <v>273200000</v>
      </c>
      <c r="AA673" s="329">
        <v>0</v>
      </c>
      <c r="AB673" s="329">
        <v>144560000</v>
      </c>
      <c r="AC673" s="329">
        <v>128640000</v>
      </c>
      <c r="AD673" s="329">
        <v>0</v>
      </c>
      <c r="AE673" s="329">
        <v>0</v>
      </c>
      <c r="AF673" s="329">
        <v>144560000</v>
      </c>
      <c r="AG673" s="329">
        <v>0</v>
      </c>
      <c r="AH673" s="329">
        <v>0</v>
      </c>
      <c r="AI673" s="329">
        <v>0</v>
      </c>
      <c r="AJ673" s="335">
        <f t="shared" si="301"/>
        <v>0</v>
      </c>
    </row>
    <row r="674" spans="1:36" s="255" customFormat="1" ht="26.25" customHeight="1" x14ac:dyDescent="0.25">
      <c r="A674" s="170">
        <v>3100110101</v>
      </c>
      <c r="B674" s="171" t="s">
        <v>1503</v>
      </c>
      <c r="C674" s="135"/>
      <c r="D674" s="135">
        <v>50000000</v>
      </c>
      <c r="E674" s="135">
        <v>0</v>
      </c>
      <c r="F674" s="135">
        <v>0</v>
      </c>
      <c r="G674" s="134">
        <f t="shared" si="299"/>
        <v>50000000</v>
      </c>
      <c r="H674" s="135">
        <v>0</v>
      </c>
      <c r="I674" s="135">
        <v>0</v>
      </c>
      <c r="J674" s="135">
        <f t="shared" si="297"/>
        <v>50000000</v>
      </c>
      <c r="K674" s="135">
        <v>0</v>
      </c>
      <c r="L674" s="135">
        <v>0</v>
      </c>
      <c r="M674" s="135">
        <f t="shared" si="302"/>
        <v>0</v>
      </c>
      <c r="N674" s="169">
        <v>0</v>
      </c>
      <c r="O674" s="135">
        <v>0</v>
      </c>
      <c r="P674" s="135">
        <f t="shared" si="303"/>
        <v>0</v>
      </c>
      <c r="Q674" s="135">
        <f t="shared" si="304"/>
        <v>50000000</v>
      </c>
      <c r="R674" s="135">
        <f t="shared" si="298"/>
        <v>0</v>
      </c>
      <c r="S674" s="274"/>
      <c r="T674" s="290">
        <v>3100110101</v>
      </c>
      <c r="U674" s="328" t="s">
        <v>1503</v>
      </c>
      <c r="V674" s="329">
        <v>0</v>
      </c>
      <c r="W674" s="329">
        <v>0</v>
      </c>
      <c r="X674" s="329">
        <v>50000000</v>
      </c>
      <c r="Y674" s="329">
        <v>0</v>
      </c>
      <c r="Z674" s="329">
        <f t="shared" si="300"/>
        <v>50000000</v>
      </c>
      <c r="AA674" s="329">
        <v>0</v>
      </c>
      <c r="AB674" s="329">
        <v>0</v>
      </c>
      <c r="AC674" s="329">
        <v>50000000</v>
      </c>
      <c r="AD674" s="329">
        <v>0</v>
      </c>
      <c r="AE674" s="329">
        <v>0</v>
      </c>
      <c r="AF674" s="329">
        <v>0</v>
      </c>
      <c r="AG674" s="329">
        <v>0</v>
      </c>
      <c r="AH674" s="329">
        <v>0</v>
      </c>
      <c r="AI674" s="329">
        <v>0</v>
      </c>
      <c r="AJ674" s="335">
        <f t="shared" si="301"/>
        <v>0</v>
      </c>
    </row>
    <row r="675" spans="1:36" s="255" customFormat="1" x14ac:dyDescent="0.25">
      <c r="A675" s="44">
        <v>3100110102</v>
      </c>
      <c r="B675" s="171" t="s">
        <v>1504</v>
      </c>
      <c r="C675" s="135"/>
      <c r="D675" s="135">
        <v>25000000</v>
      </c>
      <c r="E675" s="135">
        <v>0</v>
      </c>
      <c r="F675" s="135">
        <v>0</v>
      </c>
      <c r="G675" s="134">
        <f t="shared" si="299"/>
        <v>25000000</v>
      </c>
      <c r="H675" s="135">
        <v>0</v>
      </c>
      <c r="I675" s="135">
        <v>0</v>
      </c>
      <c r="J675" s="135">
        <f t="shared" si="297"/>
        <v>25000000</v>
      </c>
      <c r="K675" s="135">
        <v>0</v>
      </c>
      <c r="L675" s="135">
        <v>0</v>
      </c>
      <c r="M675" s="135">
        <f t="shared" si="302"/>
        <v>0</v>
      </c>
      <c r="N675" s="169">
        <v>0</v>
      </c>
      <c r="O675" s="135">
        <v>0</v>
      </c>
      <c r="P675" s="135">
        <f t="shared" si="303"/>
        <v>0</v>
      </c>
      <c r="Q675" s="135">
        <f t="shared" si="304"/>
        <v>25000000</v>
      </c>
      <c r="R675" s="135">
        <f t="shared" si="298"/>
        <v>0</v>
      </c>
      <c r="S675" s="274"/>
      <c r="T675" s="290">
        <v>3100110102</v>
      </c>
      <c r="U675" s="328" t="s">
        <v>1504</v>
      </c>
      <c r="V675" s="329">
        <v>0</v>
      </c>
      <c r="W675" s="329">
        <v>0</v>
      </c>
      <c r="X675" s="329">
        <v>25000000</v>
      </c>
      <c r="Y675" s="329">
        <v>0</v>
      </c>
      <c r="Z675" s="329">
        <f t="shared" si="300"/>
        <v>25000000</v>
      </c>
      <c r="AA675" s="329">
        <v>0</v>
      </c>
      <c r="AB675" s="329">
        <v>0</v>
      </c>
      <c r="AC675" s="329">
        <v>25000000</v>
      </c>
      <c r="AD675" s="329">
        <v>0</v>
      </c>
      <c r="AE675" s="329">
        <v>0</v>
      </c>
      <c r="AF675" s="329">
        <v>0</v>
      </c>
      <c r="AG675" s="329">
        <v>0</v>
      </c>
      <c r="AH675" s="329">
        <v>0</v>
      </c>
      <c r="AI675" s="329">
        <v>0</v>
      </c>
      <c r="AJ675" s="335">
        <f t="shared" si="301"/>
        <v>0</v>
      </c>
    </row>
    <row r="676" spans="1:36" s="255" customFormat="1" ht="26.25" customHeight="1" x14ac:dyDescent="0.25">
      <c r="A676" s="170">
        <v>3100110103</v>
      </c>
      <c r="B676" s="171" t="s">
        <v>1505</v>
      </c>
      <c r="C676" s="135"/>
      <c r="D676" s="135">
        <v>198200000</v>
      </c>
      <c r="E676" s="135">
        <v>0</v>
      </c>
      <c r="F676" s="135">
        <v>0</v>
      </c>
      <c r="G676" s="134">
        <f t="shared" si="299"/>
        <v>198200000</v>
      </c>
      <c r="H676" s="135">
        <v>0</v>
      </c>
      <c r="I676" s="135">
        <v>0</v>
      </c>
      <c r="J676" s="135">
        <f t="shared" si="297"/>
        <v>198200000</v>
      </c>
      <c r="K676" s="135">
        <v>0</v>
      </c>
      <c r="L676" s="135">
        <v>0</v>
      </c>
      <c r="M676" s="135">
        <f t="shared" si="302"/>
        <v>0</v>
      </c>
      <c r="N676" s="169">
        <v>0</v>
      </c>
      <c r="O676" s="135">
        <v>144560000</v>
      </c>
      <c r="P676" s="135">
        <f t="shared" si="303"/>
        <v>144560000</v>
      </c>
      <c r="Q676" s="135">
        <f t="shared" si="304"/>
        <v>53640000</v>
      </c>
      <c r="R676" s="135">
        <f t="shared" si="298"/>
        <v>0</v>
      </c>
      <c r="S676" s="274"/>
      <c r="T676" s="290">
        <v>3100110103</v>
      </c>
      <c r="U676" s="328" t="s">
        <v>1505</v>
      </c>
      <c r="V676" s="329">
        <v>0</v>
      </c>
      <c r="W676" s="329">
        <v>0</v>
      </c>
      <c r="X676" s="329">
        <v>198200000</v>
      </c>
      <c r="Y676" s="329">
        <v>0</v>
      </c>
      <c r="Z676" s="329">
        <f t="shared" si="300"/>
        <v>198200000</v>
      </c>
      <c r="AA676" s="329">
        <v>0</v>
      </c>
      <c r="AB676" s="329">
        <v>144560000</v>
      </c>
      <c r="AC676" s="329">
        <v>53640000</v>
      </c>
      <c r="AD676" s="329">
        <v>0</v>
      </c>
      <c r="AE676" s="329">
        <v>0</v>
      </c>
      <c r="AF676" s="329">
        <v>144560000</v>
      </c>
      <c r="AG676" s="329">
        <v>0</v>
      </c>
      <c r="AH676" s="329">
        <v>0</v>
      </c>
      <c r="AI676" s="329">
        <v>0</v>
      </c>
      <c r="AJ676" s="335">
        <f t="shared" si="301"/>
        <v>0</v>
      </c>
    </row>
    <row r="677" spans="1:36" s="255" customFormat="1" ht="26.25" customHeight="1" x14ac:dyDescent="0.25">
      <c r="A677" s="170">
        <v>3100110201</v>
      </c>
      <c r="B677" s="171" t="s">
        <v>1506</v>
      </c>
      <c r="C677" s="135"/>
      <c r="D677" s="135">
        <v>180000000</v>
      </c>
      <c r="E677" s="135">
        <v>0</v>
      </c>
      <c r="F677" s="135">
        <v>0</v>
      </c>
      <c r="G677" s="134">
        <f t="shared" si="299"/>
        <v>180000000</v>
      </c>
      <c r="H677" s="135">
        <v>0</v>
      </c>
      <c r="I677" s="135">
        <v>0</v>
      </c>
      <c r="J677" s="135">
        <f t="shared" si="297"/>
        <v>180000000</v>
      </c>
      <c r="K677" s="135">
        <v>0</v>
      </c>
      <c r="L677" s="135">
        <v>0</v>
      </c>
      <c r="M677" s="135">
        <f t="shared" si="302"/>
        <v>0</v>
      </c>
      <c r="N677" s="169">
        <v>0</v>
      </c>
      <c r="O677" s="135">
        <v>0</v>
      </c>
      <c r="P677" s="135">
        <f t="shared" si="303"/>
        <v>0</v>
      </c>
      <c r="Q677" s="135">
        <f t="shared" si="304"/>
        <v>180000000</v>
      </c>
      <c r="R677" s="135">
        <f t="shared" si="298"/>
        <v>0</v>
      </c>
      <c r="S677" s="274"/>
      <c r="T677" s="290">
        <v>3100110201</v>
      </c>
      <c r="U677" s="328" t="s">
        <v>1506</v>
      </c>
      <c r="V677" s="329">
        <v>0</v>
      </c>
      <c r="W677" s="329">
        <v>0</v>
      </c>
      <c r="X677" s="329">
        <v>180000000</v>
      </c>
      <c r="Y677" s="329">
        <v>0</v>
      </c>
      <c r="Z677" s="329">
        <f t="shared" si="300"/>
        <v>180000000</v>
      </c>
      <c r="AA677" s="329">
        <v>0</v>
      </c>
      <c r="AB677" s="329">
        <v>0</v>
      </c>
      <c r="AC677" s="329">
        <v>180000000</v>
      </c>
      <c r="AD677" s="329">
        <v>0</v>
      </c>
      <c r="AE677" s="329">
        <v>0</v>
      </c>
      <c r="AF677" s="329">
        <v>0</v>
      </c>
      <c r="AG677" s="329">
        <v>0</v>
      </c>
      <c r="AH677" s="329">
        <v>0</v>
      </c>
      <c r="AI677" s="329">
        <v>0</v>
      </c>
      <c r="AJ677" s="335">
        <f t="shared" si="301"/>
        <v>0</v>
      </c>
    </row>
    <row r="678" spans="1:36" s="255" customFormat="1" ht="26.25" customHeight="1" x14ac:dyDescent="0.25">
      <c r="A678" s="44">
        <v>3100110202</v>
      </c>
      <c r="B678" s="171" t="s">
        <v>1507</v>
      </c>
      <c r="C678" s="135"/>
      <c r="D678" s="135">
        <v>5000000</v>
      </c>
      <c r="E678" s="135">
        <v>0</v>
      </c>
      <c r="F678" s="135">
        <v>0</v>
      </c>
      <c r="G678" s="134">
        <f t="shared" si="299"/>
        <v>5000000</v>
      </c>
      <c r="H678" s="135">
        <v>0</v>
      </c>
      <c r="I678" s="135">
        <v>0</v>
      </c>
      <c r="J678" s="135">
        <f t="shared" si="297"/>
        <v>5000000</v>
      </c>
      <c r="K678" s="135">
        <v>0</v>
      </c>
      <c r="L678" s="135">
        <v>0</v>
      </c>
      <c r="M678" s="135">
        <f t="shared" si="302"/>
        <v>0</v>
      </c>
      <c r="N678" s="169">
        <v>0</v>
      </c>
      <c r="O678" s="135">
        <v>0</v>
      </c>
      <c r="P678" s="135">
        <f t="shared" si="303"/>
        <v>0</v>
      </c>
      <c r="Q678" s="135">
        <f t="shared" si="304"/>
        <v>5000000</v>
      </c>
      <c r="R678" s="135">
        <f t="shared" si="298"/>
        <v>0</v>
      </c>
      <c r="S678" s="274"/>
      <c r="T678" s="290">
        <v>3100110202</v>
      </c>
      <c r="U678" s="328" t="s">
        <v>1507</v>
      </c>
      <c r="V678" s="329">
        <v>0</v>
      </c>
      <c r="W678" s="329">
        <v>0</v>
      </c>
      <c r="X678" s="329">
        <v>5000000</v>
      </c>
      <c r="Y678" s="329">
        <v>0</v>
      </c>
      <c r="Z678" s="329">
        <f t="shared" si="300"/>
        <v>5000000</v>
      </c>
      <c r="AA678" s="329">
        <v>0</v>
      </c>
      <c r="AB678" s="329">
        <v>0</v>
      </c>
      <c r="AC678" s="329">
        <v>5000000</v>
      </c>
      <c r="AD678" s="329">
        <v>0</v>
      </c>
      <c r="AE678" s="329">
        <v>0</v>
      </c>
      <c r="AF678" s="329">
        <v>0</v>
      </c>
      <c r="AG678" s="329">
        <v>0</v>
      </c>
      <c r="AH678" s="329">
        <v>0</v>
      </c>
      <c r="AI678" s="329">
        <v>0</v>
      </c>
      <c r="AJ678" s="335">
        <f t="shared" si="301"/>
        <v>0</v>
      </c>
    </row>
    <row r="679" spans="1:36" s="255" customFormat="1" ht="26.25" customHeight="1" x14ac:dyDescent="0.25">
      <c r="A679" s="170">
        <v>3100110203</v>
      </c>
      <c r="B679" s="171" t="s">
        <v>1508</v>
      </c>
      <c r="C679" s="135"/>
      <c r="D679" s="135">
        <v>181652464</v>
      </c>
      <c r="E679" s="135">
        <v>0</v>
      </c>
      <c r="F679" s="135">
        <v>0</v>
      </c>
      <c r="G679" s="134">
        <f t="shared" si="299"/>
        <v>181652464</v>
      </c>
      <c r="H679" s="135">
        <v>72070250</v>
      </c>
      <c r="I679" s="135">
        <v>78072470</v>
      </c>
      <c r="J679" s="135">
        <f t="shared" si="297"/>
        <v>103579994</v>
      </c>
      <c r="K679" s="135">
        <v>46494250</v>
      </c>
      <c r="L679" s="135">
        <v>52496470</v>
      </c>
      <c r="M679" s="135">
        <f t="shared" si="302"/>
        <v>25576000</v>
      </c>
      <c r="N679" s="135">
        <v>50800200</v>
      </c>
      <c r="O679" s="135">
        <v>81802420</v>
      </c>
      <c r="P679" s="135">
        <f t="shared" si="303"/>
        <v>3729950</v>
      </c>
      <c r="Q679" s="135">
        <f t="shared" si="304"/>
        <v>99850044</v>
      </c>
      <c r="R679" s="135">
        <f t="shared" si="298"/>
        <v>52496470</v>
      </c>
      <c r="S679" s="274"/>
      <c r="T679" s="290">
        <v>3100110203</v>
      </c>
      <c r="U679" s="328" t="s">
        <v>1508</v>
      </c>
      <c r="V679" s="329">
        <v>0</v>
      </c>
      <c r="W679" s="329">
        <v>0</v>
      </c>
      <c r="X679" s="329">
        <v>181652464</v>
      </c>
      <c r="Y679" s="329">
        <v>0</v>
      </c>
      <c r="Z679" s="329">
        <f t="shared" si="300"/>
        <v>181652464</v>
      </c>
      <c r="AA679" s="329">
        <v>50800200</v>
      </c>
      <c r="AB679" s="329">
        <v>81802420</v>
      </c>
      <c r="AC679" s="329">
        <v>99850044</v>
      </c>
      <c r="AD679" s="329">
        <v>72070250</v>
      </c>
      <c r="AE679" s="329">
        <v>78072470</v>
      </c>
      <c r="AF679" s="329">
        <v>3729950</v>
      </c>
      <c r="AG679" s="329">
        <v>6002220</v>
      </c>
      <c r="AH679" s="329">
        <v>46494250</v>
      </c>
      <c r="AI679" s="329">
        <v>52496470</v>
      </c>
      <c r="AJ679" s="335">
        <f t="shared" si="301"/>
        <v>0</v>
      </c>
    </row>
    <row r="680" spans="1:36" s="255" customFormat="1" ht="26.25" customHeight="1" x14ac:dyDescent="0.25">
      <c r="A680" s="14">
        <v>31001103</v>
      </c>
      <c r="B680" s="9" t="s">
        <v>1509</v>
      </c>
      <c r="C680" s="10">
        <f>+C681+C682</f>
        <v>0</v>
      </c>
      <c r="D680" s="10">
        <f t="shared" ref="D680:R680" si="309">+D681+D682</f>
        <v>165324328</v>
      </c>
      <c r="E680" s="10">
        <f t="shared" si="309"/>
        <v>0</v>
      </c>
      <c r="F680" s="10">
        <f t="shared" si="309"/>
        <v>0</v>
      </c>
      <c r="G680" s="10">
        <f t="shared" si="299"/>
        <v>165324328</v>
      </c>
      <c r="H680" s="10">
        <f t="shared" si="309"/>
        <v>57526435</v>
      </c>
      <c r="I680" s="10">
        <f t="shared" si="309"/>
        <v>63708238</v>
      </c>
      <c r="J680" s="10">
        <f t="shared" si="297"/>
        <v>101616090</v>
      </c>
      <c r="K680" s="10">
        <f t="shared" si="309"/>
        <v>39527604</v>
      </c>
      <c r="L680" s="10">
        <f t="shared" si="309"/>
        <v>41660002</v>
      </c>
      <c r="M680" s="10">
        <f t="shared" si="302"/>
        <v>22048236</v>
      </c>
      <c r="N680" s="10">
        <f t="shared" si="309"/>
        <v>34908237</v>
      </c>
      <c r="O680" s="10">
        <f t="shared" si="309"/>
        <v>64275840</v>
      </c>
      <c r="P680" s="10">
        <f t="shared" si="303"/>
        <v>567602</v>
      </c>
      <c r="Q680" s="10">
        <f t="shared" si="304"/>
        <v>101048488</v>
      </c>
      <c r="R680" s="10">
        <f t="shared" si="298"/>
        <v>41660002</v>
      </c>
      <c r="S680" s="274"/>
      <c r="T680" s="290">
        <v>31001103</v>
      </c>
      <c r="U680" s="328" t="s">
        <v>1509</v>
      </c>
      <c r="V680" s="329">
        <v>0</v>
      </c>
      <c r="W680" s="329">
        <v>0</v>
      </c>
      <c r="X680" s="329">
        <v>165324328</v>
      </c>
      <c r="Y680" s="329">
        <v>0</v>
      </c>
      <c r="Z680" s="329">
        <f t="shared" si="300"/>
        <v>165324328</v>
      </c>
      <c r="AA680" s="329">
        <v>34908237</v>
      </c>
      <c r="AB680" s="329">
        <v>64275840</v>
      </c>
      <c r="AC680" s="329">
        <v>101048488</v>
      </c>
      <c r="AD680" s="329">
        <v>57526435</v>
      </c>
      <c r="AE680" s="329">
        <v>63708238</v>
      </c>
      <c r="AF680" s="329">
        <v>567602</v>
      </c>
      <c r="AG680" s="329">
        <v>2132398</v>
      </c>
      <c r="AH680" s="329">
        <v>39527604</v>
      </c>
      <c r="AI680" s="329">
        <v>41660002</v>
      </c>
      <c r="AJ680" s="335">
        <f t="shared" si="301"/>
        <v>0</v>
      </c>
    </row>
    <row r="681" spans="1:36" s="255" customFormat="1" x14ac:dyDescent="0.25">
      <c r="A681" s="170">
        <v>3100110301</v>
      </c>
      <c r="B681" s="171" t="s">
        <v>1510</v>
      </c>
      <c r="C681" s="135"/>
      <c r="D681" s="135">
        <v>70000000</v>
      </c>
      <c r="E681" s="135">
        <v>0</v>
      </c>
      <c r="F681" s="135">
        <v>0</v>
      </c>
      <c r="G681" s="134">
        <f t="shared" si="299"/>
        <v>70000000</v>
      </c>
      <c r="H681" s="135">
        <v>0</v>
      </c>
      <c r="I681" s="135">
        <v>0</v>
      </c>
      <c r="J681" s="135">
        <f t="shared" si="297"/>
        <v>70000000</v>
      </c>
      <c r="K681" s="135">
        <v>0</v>
      </c>
      <c r="L681" s="135">
        <v>0</v>
      </c>
      <c r="M681" s="135">
        <f t="shared" si="302"/>
        <v>0</v>
      </c>
      <c r="N681" s="169">
        <v>0</v>
      </c>
      <c r="O681" s="135">
        <v>0</v>
      </c>
      <c r="P681" s="135">
        <f t="shared" si="303"/>
        <v>0</v>
      </c>
      <c r="Q681" s="135">
        <f t="shared" si="304"/>
        <v>70000000</v>
      </c>
      <c r="R681" s="135">
        <f t="shared" si="298"/>
        <v>0</v>
      </c>
      <c r="S681" s="274"/>
      <c r="T681" s="290">
        <v>3100110301</v>
      </c>
      <c r="U681" s="328" t="s">
        <v>1510</v>
      </c>
      <c r="V681" s="329">
        <v>0</v>
      </c>
      <c r="W681" s="329">
        <v>0</v>
      </c>
      <c r="X681" s="329">
        <v>70000000</v>
      </c>
      <c r="Y681" s="329">
        <v>0</v>
      </c>
      <c r="Z681" s="329">
        <f t="shared" si="300"/>
        <v>70000000</v>
      </c>
      <c r="AA681" s="329">
        <v>0</v>
      </c>
      <c r="AB681" s="329">
        <v>0</v>
      </c>
      <c r="AC681" s="329">
        <v>70000000</v>
      </c>
      <c r="AD681" s="329">
        <v>0</v>
      </c>
      <c r="AE681" s="329">
        <v>0</v>
      </c>
      <c r="AF681" s="329">
        <v>0</v>
      </c>
      <c r="AG681" s="329">
        <v>0</v>
      </c>
      <c r="AH681" s="329">
        <v>0</v>
      </c>
      <c r="AI681" s="329">
        <v>0</v>
      </c>
      <c r="AJ681" s="335">
        <f t="shared" si="301"/>
        <v>0</v>
      </c>
    </row>
    <row r="682" spans="1:36" s="255" customFormat="1" ht="26.25" customHeight="1" x14ac:dyDescent="0.25">
      <c r="A682" s="170">
        <v>3100110303</v>
      </c>
      <c r="B682" s="171" t="s">
        <v>1511</v>
      </c>
      <c r="C682" s="135"/>
      <c r="D682" s="135">
        <v>95324328</v>
      </c>
      <c r="E682" s="135">
        <v>0</v>
      </c>
      <c r="F682" s="135">
        <v>0</v>
      </c>
      <c r="G682" s="134">
        <f t="shared" si="299"/>
        <v>95324328</v>
      </c>
      <c r="H682" s="135">
        <v>57526435</v>
      </c>
      <c r="I682" s="135">
        <v>63708238</v>
      </c>
      <c r="J682" s="135">
        <f t="shared" si="297"/>
        <v>31616090</v>
      </c>
      <c r="K682" s="135">
        <v>39527604</v>
      </c>
      <c r="L682" s="135">
        <v>41660002</v>
      </c>
      <c r="M682" s="135">
        <f t="shared" si="302"/>
        <v>22048236</v>
      </c>
      <c r="N682" s="169">
        <v>34908237</v>
      </c>
      <c r="O682" s="135">
        <v>64275840</v>
      </c>
      <c r="P682" s="135">
        <f t="shared" si="303"/>
        <v>567602</v>
      </c>
      <c r="Q682" s="135">
        <f t="shared" si="304"/>
        <v>31048488</v>
      </c>
      <c r="R682" s="135">
        <f t="shared" si="298"/>
        <v>41660002</v>
      </c>
      <c r="S682" s="274"/>
      <c r="T682" s="290">
        <v>3100110303</v>
      </c>
      <c r="U682" s="328" t="s">
        <v>1511</v>
      </c>
      <c r="V682" s="329">
        <v>0</v>
      </c>
      <c r="W682" s="329">
        <v>0</v>
      </c>
      <c r="X682" s="329">
        <v>95324328</v>
      </c>
      <c r="Y682" s="329">
        <v>0</v>
      </c>
      <c r="Z682" s="329">
        <f t="shared" si="300"/>
        <v>95324328</v>
      </c>
      <c r="AA682" s="329">
        <v>34908237</v>
      </c>
      <c r="AB682" s="329">
        <v>64275840</v>
      </c>
      <c r="AC682" s="329">
        <v>31048488</v>
      </c>
      <c r="AD682" s="329">
        <v>57526435</v>
      </c>
      <c r="AE682" s="329">
        <v>63708238</v>
      </c>
      <c r="AF682" s="329">
        <v>567602</v>
      </c>
      <c r="AG682" s="329">
        <v>2132398</v>
      </c>
      <c r="AH682" s="329">
        <v>39527604</v>
      </c>
      <c r="AI682" s="329">
        <v>41660002</v>
      </c>
      <c r="AJ682" s="335">
        <f t="shared" si="301"/>
        <v>0</v>
      </c>
    </row>
    <row r="683" spans="1:36" s="255" customFormat="1" x14ac:dyDescent="0.25">
      <c r="A683" s="233">
        <v>31002</v>
      </c>
      <c r="B683" s="234" t="s">
        <v>1512</v>
      </c>
      <c r="C683" s="145">
        <f>+C684+C689+C693</f>
        <v>0</v>
      </c>
      <c r="D683" s="145">
        <f t="shared" ref="D683:R683" si="310">+D684+D689+D693</f>
        <v>2552652149</v>
      </c>
      <c r="E683" s="145">
        <f t="shared" si="310"/>
        <v>0</v>
      </c>
      <c r="F683" s="145">
        <f t="shared" si="310"/>
        <v>1719002478</v>
      </c>
      <c r="G683" s="145">
        <f t="shared" si="299"/>
        <v>4271654627</v>
      </c>
      <c r="H683" s="145">
        <f t="shared" si="310"/>
        <v>-6141620</v>
      </c>
      <c r="I683" s="145">
        <f t="shared" si="310"/>
        <v>770922437</v>
      </c>
      <c r="J683" s="145">
        <f t="shared" si="297"/>
        <v>3500732190</v>
      </c>
      <c r="K683" s="145">
        <f t="shared" si="310"/>
        <v>155388875</v>
      </c>
      <c r="L683" s="145">
        <f t="shared" si="310"/>
        <v>452105072</v>
      </c>
      <c r="M683" s="145">
        <f t="shared" si="302"/>
        <v>318817365</v>
      </c>
      <c r="N683" s="145">
        <f t="shared" si="310"/>
        <v>3230582</v>
      </c>
      <c r="O683" s="145">
        <f t="shared" si="310"/>
        <v>780294639</v>
      </c>
      <c r="P683" s="145">
        <f t="shared" si="303"/>
        <v>9372202</v>
      </c>
      <c r="Q683" s="145">
        <f t="shared" si="304"/>
        <v>3491359988</v>
      </c>
      <c r="R683" s="145">
        <f t="shared" si="298"/>
        <v>452105072</v>
      </c>
      <c r="S683" s="274"/>
      <c r="T683" s="290">
        <v>31002</v>
      </c>
      <c r="U683" s="328" t="s">
        <v>1512</v>
      </c>
      <c r="V683" s="329">
        <v>0</v>
      </c>
      <c r="W683" s="329">
        <v>1719002478</v>
      </c>
      <c r="X683" s="329">
        <v>2552652149</v>
      </c>
      <c r="Y683" s="329">
        <v>0</v>
      </c>
      <c r="Z683" s="329">
        <f t="shared" si="300"/>
        <v>4271654627</v>
      </c>
      <c r="AA683" s="329">
        <v>3230582</v>
      </c>
      <c r="AB683" s="329">
        <v>780294639</v>
      </c>
      <c r="AC683" s="329">
        <v>3491359988</v>
      </c>
      <c r="AD683" s="329">
        <v>-6141620</v>
      </c>
      <c r="AE683" s="329">
        <v>770922437</v>
      </c>
      <c r="AF683" s="329">
        <v>9372202</v>
      </c>
      <c r="AG683" s="329">
        <v>296716197</v>
      </c>
      <c r="AH683" s="329">
        <v>164761077</v>
      </c>
      <c r="AI683" s="329">
        <v>461477274</v>
      </c>
      <c r="AJ683" s="335">
        <f t="shared" si="301"/>
        <v>0</v>
      </c>
    </row>
    <row r="684" spans="1:36" s="255" customFormat="1" ht="26.25" customHeight="1" x14ac:dyDescent="0.25">
      <c r="A684" s="233">
        <v>310021</v>
      </c>
      <c r="B684" s="234" t="s">
        <v>1513</v>
      </c>
      <c r="C684" s="145">
        <f>+C685</f>
        <v>0</v>
      </c>
      <c r="D684" s="145">
        <f t="shared" ref="D684:R684" si="311">+D685</f>
        <v>1369497149</v>
      </c>
      <c r="E684" s="145">
        <f t="shared" si="311"/>
        <v>0</v>
      </c>
      <c r="F684" s="145">
        <f t="shared" si="311"/>
        <v>1719002478</v>
      </c>
      <c r="G684" s="145">
        <f t="shared" si="299"/>
        <v>3088499627</v>
      </c>
      <c r="H684" s="145">
        <f t="shared" si="311"/>
        <v>-6141620</v>
      </c>
      <c r="I684" s="145">
        <f t="shared" si="311"/>
        <v>713355529</v>
      </c>
      <c r="J684" s="145">
        <f t="shared" si="297"/>
        <v>2375144098</v>
      </c>
      <c r="K684" s="145">
        <f t="shared" si="311"/>
        <v>97821967</v>
      </c>
      <c r="L684" s="145">
        <f t="shared" si="311"/>
        <v>394538164</v>
      </c>
      <c r="M684" s="145">
        <f t="shared" si="302"/>
        <v>318817365</v>
      </c>
      <c r="N684" s="145">
        <f t="shared" si="311"/>
        <v>-6141620</v>
      </c>
      <c r="O684" s="145">
        <f t="shared" si="311"/>
        <v>713355529</v>
      </c>
      <c r="P684" s="145">
        <f t="shared" si="303"/>
        <v>0</v>
      </c>
      <c r="Q684" s="145">
        <f t="shared" si="304"/>
        <v>2375144098</v>
      </c>
      <c r="R684" s="145">
        <f t="shared" si="298"/>
        <v>394538164</v>
      </c>
      <c r="S684" s="274"/>
      <c r="T684" s="290">
        <v>310021</v>
      </c>
      <c r="U684" s="328" t="s">
        <v>1513</v>
      </c>
      <c r="V684" s="329">
        <v>0</v>
      </c>
      <c r="W684" s="329">
        <v>1719002478</v>
      </c>
      <c r="X684" s="329">
        <v>1369497149</v>
      </c>
      <c r="Y684" s="329">
        <v>0</v>
      </c>
      <c r="Z684" s="329">
        <f t="shared" si="300"/>
        <v>3088499627</v>
      </c>
      <c r="AA684" s="329">
        <v>-6141620</v>
      </c>
      <c r="AB684" s="329">
        <v>713355529</v>
      </c>
      <c r="AC684" s="329">
        <v>2375144098</v>
      </c>
      <c r="AD684" s="329">
        <v>-6141620</v>
      </c>
      <c r="AE684" s="329">
        <v>713355529</v>
      </c>
      <c r="AF684" s="329">
        <v>0</v>
      </c>
      <c r="AG684" s="329">
        <v>296716197</v>
      </c>
      <c r="AH684" s="329">
        <v>97821967</v>
      </c>
      <c r="AI684" s="329">
        <v>394538164</v>
      </c>
      <c r="AJ684" s="335">
        <f t="shared" si="301"/>
        <v>0</v>
      </c>
    </row>
    <row r="685" spans="1:36" s="255" customFormat="1" ht="26.25" customHeight="1" x14ac:dyDescent="0.25">
      <c r="A685" s="14">
        <v>31002101</v>
      </c>
      <c r="B685" s="9" t="s">
        <v>1514</v>
      </c>
      <c r="C685" s="10">
        <f>+C686+C687+C688</f>
        <v>0</v>
      </c>
      <c r="D685" s="10">
        <f t="shared" ref="D685:R685" si="312">+D686+D687+D688</f>
        <v>1369497149</v>
      </c>
      <c r="E685" s="10">
        <f t="shared" si="312"/>
        <v>0</v>
      </c>
      <c r="F685" s="10">
        <f t="shared" si="312"/>
        <v>1719002478</v>
      </c>
      <c r="G685" s="10">
        <f t="shared" si="299"/>
        <v>3088499627</v>
      </c>
      <c r="H685" s="10">
        <f t="shared" si="312"/>
        <v>-6141620</v>
      </c>
      <c r="I685" s="10">
        <f t="shared" si="312"/>
        <v>713355529</v>
      </c>
      <c r="J685" s="10">
        <f t="shared" si="297"/>
        <v>2375144098</v>
      </c>
      <c r="K685" s="10">
        <f t="shared" si="312"/>
        <v>97821967</v>
      </c>
      <c r="L685" s="10">
        <f t="shared" si="312"/>
        <v>394538164</v>
      </c>
      <c r="M685" s="10">
        <f t="shared" si="302"/>
        <v>318817365</v>
      </c>
      <c r="N685" s="10">
        <f t="shared" si="312"/>
        <v>-6141620</v>
      </c>
      <c r="O685" s="10">
        <f t="shared" si="312"/>
        <v>713355529</v>
      </c>
      <c r="P685" s="10">
        <f t="shared" si="303"/>
        <v>0</v>
      </c>
      <c r="Q685" s="10">
        <f t="shared" si="304"/>
        <v>2375144098</v>
      </c>
      <c r="R685" s="10">
        <f t="shared" si="298"/>
        <v>394538164</v>
      </c>
      <c r="S685" s="274"/>
      <c r="T685" s="290">
        <v>31002101</v>
      </c>
      <c r="U685" s="328" t="s">
        <v>1514</v>
      </c>
      <c r="V685" s="329">
        <v>0</v>
      </c>
      <c r="W685" s="329">
        <v>1719002478</v>
      </c>
      <c r="X685" s="329">
        <v>1369497149</v>
      </c>
      <c r="Y685" s="329">
        <v>0</v>
      </c>
      <c r="Z685" s="329">
        <f t="shared" si="300"/>
        <v>3088499627</v>
      </c>
      <c r="AA685" s="329">
        <v>-6141620</v>
      </c>
      <c r="AB685" s="329">
        <v>713355529</v>
      </c>
      <c r="AC685" s="329">
        <v>2375144098</v>
      </c>
      <c r="AD685" s="329">
        <v>-6141620</v>
      </c>
      <c r="AE685" s="329">
        <v>713355529</v>
      </c>
      <c r="AF685" s="329">
        <v>0</v>
      </c>
      <c r="AG685" s="329">
        <v>296716197</v>
      </c>
      <c r="AH685" s="329">
        <v>97821967</v>
      </c>
      <c r="AI685" s="329">
        <v>394538164</v>
      </c>
      <c r="AJ685" s="335">
        <f t="shared" si="301"/>
        <v>0</v>
      </c>
    </row>
    <row r="686" spans="1:36" s="255" customFormat="1" x14ac:dyDescent="0.25">
      <c r="A686" s="170">
        <v>3100210101</v>
      </c>
      <c r="B686" s="171" t="s">
        <v>1515</v>
      </c>
      <c r="C686" s="135"/>
      <c r="D686" s="135">
        <v>650000000</v>
      </c>
      <c r="E686" s="135">
        <v>0</v>
      </c>
      <c r="F686" s="135">
        <v>0</v>
      </c>
      <c r="G686" s="134">
        <f t="shared" si="299"/>
        <v>650000000</v>
      </c>
      <c r="H686" s="135">
        <v>0</v>
      </c>
      <c r="I686" s="135">
        <v>0</v>
      </c>
      <c r="J686" s="135">
        <f t="shared" si="297"/>
        <v>650000000</v>
      </c>
      <c r="K686" s="135">
        <v>0</v>
      </c>
      <c r="L686" s="135">
        <v>0</v>
      </c>
      <c r="M686" s="135">
        <f t="shared" si="302"/>
        <v>0</v>
      </c>
      <c r="N686" s="169">
        <v>0</v>
      </c>
      <c r="O686" s="135">
        <v>0</v>
      </c>
      <c r="P686" s="135">
        <f t="shared" si="303"/>
        <v>0</v>
      </c>
      <c r="Q686" s="135">
        <f t="shared" si="304"/>
        <v>650000000</v>
      </c>
      <c r="R686" s="135">
        <f t="shared" si="298"/>
        <v>0</v>
      </c>
      <c r="S686" s="274"/>
      <c r="T686" s="290">
        <v>3100210101</v>
      </c>
      <c r="U686" s="328" t="s">
        <v>1515</v>
      </c>
      <c r="V686" s="329">
        <v>0</v>
      </c>
      <c r="W686" s="329">
        <v>0</v>
      </c>
      <c r="X686" s="329">
        <v>650000000</v>
      </c>
      <c r="Y686" s="329">
        <v>0</v>
      </c>
      <c r="Z686" s="329">
        <f t="shared" si="300"/>
        <v>650000000</v>
      </c>
      <c r="AA686" s="329">
        <v>0</v>
      </c>
      <c r="AB686" s="329">
        <v>0</v>
      </c>
      <c r="AC686" s="329">
        <v>650000000</v>
      </c>
      <c r="AD686" s="329">
        <v>0</v>
      </c>
      <c r="AE686" s="329">
        <v>0</v>
      </c>
      <c r="AF686" s="329">
        <v>0</v>
      </c>
      <c r="AG686" s="329">
        <v>0</v>
      </c>
      <c r="AH686" s="329">
        <v>0</v>
      </c>
      <c r="AI686" s="329">
        <v>0</v>
      </c>
      <c r="AJ686" s="335">
        <f t="shared" si="301"/>
        <v>0</v>
      </c>
    </row>
    <row r="687" spans="1:36" s="255" customFormat="1" x14ac:dyDescent="0.25">
      <c r="A687" s="170">
        <v>3100210103</v>
      </c>
      <c r="B687" s="171" t="s">
        <v>1516</v>
      </c>
      <c r="C687" s="135"/>
      <c r="D687" s="135">
        <v>365472149</v>
      </c>
      <c r="E687" s="135">
        <v>0</v>
      </c>
      <c r="F687" s="135">
        <v>1719002478</v>
      </c>
      <c r="G687" s="134">
        <f t="shared" si="299"/>
        <v>2084474627</v>
      </c>
      <c r="H687" s="135">
        <v>-6141620</v>
      </c>
      <c r="I687" s="135">
        <v>359330529</v>
      </c>
      <c r="J687" s="135">
        <f t="shared" si="297"/>
        <v>1725144098</v>
      </c>
      <c r="K687" s="135">
        <v>56171967</v>
      </c>
      <c r="L687" s="135">
        <v>269588164</v>
      </c>
      <c r="M687" s="135">
        <f t="shared" si="302"/>
        <v>89742365</v>
      </c>
      <c r="N687" s="135">
        <v>-6141620</v>
      </c>
      <c r="O687" s="135">
        <v>359330529</v>
      </c>
      <c r="P687" s="135">
        <f t="shared" si="303"/>
        <v>0</v>
      </c>
      <c r="Q687" s="135">
        <f t="shared" si="304"/>
        <v>1725144098</v>
      </c>
      <c r="R687" s="135">
        <f t="shared" si="298"/>
        <v>269588164</v>
      </c>
      <c r="S687" s="274"/>
      <c r="T687" s="290">
        <v>3100210103</v>
      </c>
      <c r="U687" s="328" t="s">
        <v>1516</v>
      </c>
      <c r="V687" s="329">
        <v>0</v>
      </c>
      <c r="W687" s="330">
        <v>1719002478</v>
      </c>
      <c r="X687" s="329">
        <v>365472149</v>
      </c>
      <c r="Y687" s="329">
        <v>0</v>
      </c>
      <c r="Z687" s="329">
        <f t="shared" si="300"/>
        <v>2084474627</v>
      </c>
      <c r="AA687" s="329">
        <v>-6141620</v>
      </c>
      <c r="AB687" s="329">
        <v>359330529</v>
      </c>
      <c r="AC687" s="329">
        <v>1725144098</v>
      </c>
      <c r="AD687" s="329">
        <v>-6141620</v>
      </c>
      <c r="AE687" s="329">
        <v>359330529</v>
      </c>
      <c r="AF687" s="329">
        <v>0</v>
      </c>
      <c r="AG687" s="329">
        <v>213416197</v>
      </c>
      <c r="AH687" s="329">
        <v>56171967</v>
      </c>
      <c r="AI687" s="329">
        <v>269588164</v>
      </c>
      <c r="AJ687" s="335">
        <f t="shared" si="301"/>
        <v>0</v>
      </c>
    </row>
    <row r="688" spans="1:36" s="255" customFormat="1" x14ac:dyDescent="0.25">
      <c r="A688" s="170">
        <v>3100210104</v>
      </c>
      <c r="B688" s="171" t="s">
        <v>1517</v>
      </c>
      <c r="C688" s="135"/>
      <c r="D688" s="135">
        <v>354025000</v>
      </c>
      <c r="E688" s="135">
        <v>0</v>
      </c>
      <c r="F688" s="135">
        <v>0</v>
      </c>
      <c r="G688" s="134">
        <f t="shared" si="299"/>
        <v>354025000</v>
      </c>
      <c r="H688" s="135">
        <v>0</v>
      </c>
      <c r="I688" s="135">
        <v>354025000</v>
      </c>
      <c r="J688" s="135">
        <f t="shared" si="297"/>
        <v>0</v>
      </c>
      <c r="K688" s="135">
        <v>41650000</v>
      </c>
      <c r="L688" s="135">
        <v>124950000</v>
      </c>
      <c r="M688" s="135">
        <f t="shared" si="302"/>
        <v>229075000</v>
      </c>
      <c r="N688" s="135">
        <v>0</v>
      </c>
      <c r="O688" s="135">
        <v>354025000</v>
      </c>
      <c r="P688" s="135">
        <f t="shared" si="303"/>
        <v>0</v>
      </c>
      <c r="Q688" s="135">
        <f t="shared" si="304"/>
        <v>0</v>
      </c>
      <c r="R688" s="135">
        <f t="shared" si="298"/>
        <v>124950000</v>
      </c>
      <c r="S688" s="274"/>
      <c r="T688" s="290">
        <v>3100210104</v>
      </c>
      <c r="U688" s="328" t="s">
        <v>1517</v>
      </c>
      <c r="V688" s="329">
        <v>0</v>
      </c>
      <c r="W688" s="329">
        <v>0</v>
      </c>
      <c r="X688" s="329">
        <v>354025000</v>
      </c>
      <c r="Y688" s="329">
        <v>0</v>
      </c>
      <c r="Z688" s="329">
        <f t="shared" si="300"/>
        <v>354025000</v>
      </c>
      <c r="AA688" s="329">
        <v>0</v>
      </c>
      <c r="AB688" s="329">
        <v>354025000</v>
      </c>
      <c r="AC688" s="329">
        <v>0</v>
      </c>
      <c r="AD688" s="329">
        <v>0</v>
      </c>
      <c r="AE688" s="329">
        <v>354025000</v>
      </c>
      <c r="AF688" s="329">
        <v>0</v>
      </c>
      <c r="AG688" s="329">
        <v>83300000</v>
      </c>
      <c r="AH688" s="329">
        <v>41650000</v>
      </c>
      <c r="AI688" s="329">
        <v>124950000</v>
      </c>
      <c r="AJ688" s="335">
        <f t="shared" si="301"/>
        <v>0</v>
      </c>
    </row>
    <row r="689" spans="1:36" s="255" customFormat="1" x14ac:dyDescent="0.25">
      <c r="A689" s="233">
        <v>310022</v>
      </c>
      <c r="B689" s="234" t="s">
        <v>1518</v>
      </c>
      <c r="C689" s="145">
        <f>+C690</f>
        <v>0</v>
      </c>
      <c r="D689" s="145">
        <f t="shared" ref="D689:R689" si="313">+D690</f>
        <v>1163155000</v>
      </c>
      <c r="E689" s="145">
        <f t="shared" si="313"/>
        <v>0</v>
      </c>
      <c r="F689" s="145">
        <f t="shared" si="313"/>
        <v>0</v>
      </c>
      <c r="G689" s="145">
        <f t="shared" si="299"/>
        <v>1163155000</v>
      </c>
      <c r="H689" s="145">
        <f t="shared" si="313"/>
        <v>0</v>
      </c>
      <c r="I689" s="145">
        <f t="shared" si="313"/>
        <v>57566908</v>
      </c>
      <c r="J689" s="145">
        <f t="shared" si="297"/>
        <v>1105588092</v>
      </c>
      <c r="K689" s="145">
        <f t="shared" si="313"/>
        <v>57566908</v>
      </c>
      <c r="L689" s="145">
        <f t="shared" si="313"/>
        <v>57566908</v>
      </c>
      <c r="M689" s="145">
        <f t="shared" si="302"/>
        <v>0</v>
      </c>
      <c r="N689" s="145">
        <f t="shared" si="313"/>
        <v>9372202</v>
      </c>
      <c r="O689" s="145">
        <f t="shared" si="313"/>
        <v>66939110</v>
      </c>
      <c r="P689" s="145">
        <f t="shared" si="303"/>
        <v>9372202</v>
      </c>
      <c r="Q689" s="145">
        <f t="shared" si="304"/>
        <v>1096215890</v>
      </c>
      <c r="R689" s="145">
        <f t="shared" si="298"/>
        <v>57566908</v>
      </c>
      <c r="S689" s="274"/>
      <c r="T689" s="290">
        <v>310022</v>
      </c>
      <c r="U689" s="328" t="s">
        <v>1518</v>
      </c>
      <c r="V689" s="329">
        <v>0</v>
      </c>
      <c r="W689" s="329">
        <v>0</v>
      </c>
      <c r="X689" s="329">
        <v>1163155000</v>
      </c>
      <c r="Y689" s="329">
        <v>0</v>
      </c>
      <c r="Z689" s="329">
        <f t="shared" si="300"/>
        <v>1163155000</v>
      </c>
      <c r="AA689" s="329">
        <v>9372202</v>
      </c>
      <c r="AB689" s="329">
        <v>66939110</v>
      </c>
      <c r="AC689" s="329">
        <v>1096215890</v>
      </c>
      <c r="AD689" s="329">
        <v>0</v>
      </c>
      <c r="AE689" s="329">
        <v>57566908</v>
      </c>
      <c r="AF689" s="329">
        <v>9372202</v>
      </c>
      <c r="AG689" s="329">
        <v>0</v>
      </c>
      <c r="AH689" s="329">
        <v>66939110</v>
      </c>
      <c r="AI689" s="329">
        <v>66939110</v>
      </c>
      <c r="AJ689" s="335">
        <f t="shared" si="301"/>
        <v>0</v>
      </c>
    </row>
    <row r="690" spans="1:36" s="255" customFormat="1" x14ac:dyDescent="0.25">
      <c r="A690" s="14">
        <v>31002201</v>
      </c>
      <c r="B690" s="9" t="s">
        <v>1519</v>
      </c>
      <c r="C690" s="10">
        <f>+C691+C692</f>
        <v>0</v>
      </c>
      <c r="D690" s="10">
        <f t="shared" ref="D690:R690" si="314">+D691+D692</f>
        <v>1163155000</v>
      </c>
      <c r="E690" s="10">
        <f t="shared" si="314"/>
        <v>0</v>
      </c>
      <c r="F690" s="10">
        <f t="shared" si="314"/>
        <v>0</v>
      </c>
      <c r="G690" s="10">
        <f t="shared" si="299"/>
        <v>1163155000</v>
      </c>
      <c r="H690" s="10">
        <f t="shared" si="314"/>
        <v>0</v>
      </c>
      <c r="I690" s="10">
        <f t="shared" si="314"/>
        <v>57566908</v>
      </c>
      <c r="J690" s="10">
        <f t="shared" si="297"/>
        <v>1105588092</v>
      </c>
      <c r="K690" s="10">
        <f t="shared" si="314"/>
        <v>57566908</v>
      </c>
      <c r="L690" s="10">
        <f t="shared" si="314"/>
        <v>57566908</v>
      </c>
      <c r="M690" s="10">
        <f t="shared" si="302"/>
        <v>0</v>
      </c>
      <c r="N690" s="10">
        <f t="shared" si="314"/>
        <v>9372202</v>
      </c>
      <c r="O690" s="10">
        <f t="shared" si="314"/>
        <v>66939110</v>
      </c>
      <c r="P690" s="10">
        <f t="shared" si="303"/>
        <v>9372202</v>
      </c>
      <c r="Q690" s="10">
        <f t="shared" si="304"/>
        <v>1096215890</v>
      </c>
      <c r="R690" s="10">
        <f t="shared" si="298"/>
        <v>57566908</v>
      </c>
      <c r="S690" s="274"/>
      <c r="T690" s="290">
        <v>31002201</v>
      </c>
      <c r="U690" s="328" t="s">
        <v>1519</v>
      </c>
      <c r="V690" s="329">
        <v>0</v>
      </c>
      <c r="W690" s="329">
        <v>0</v>
      </c>
      <c r="X690" s="329">
        <v>1163155000</v>
      </c>
      <c r="Y690" s="329">
        <v>0</v>
      </c>
      <c r="Z690" s="329">
        <f t="shared" si="300"/>
        <v>1163155000</v>
      </c>
      <c r="AA690" s="329">
        <v>9372202</v>
      </c>
      <c r="AB690" s="329">
        <v>66939110</v>
      </c>
      <c r="AC690" s="329">
        <v>1096215890</v>
      </c>
      <c r="AD690" s="329">
        <v>0</v>
      </c>
      <c r="AE690" s="329">
        <v>57566908</v>
      </c>
      <c r="AF690" s="329">
        <v>9372202</v>
      </c>
      <c r="AG690" s="329">
        <v>0</v>
      </c>
      <c r="AH690" s="329">
        <v>66939110</v>
      </c>
      <c r="AI690" s="329">
        <v>66939110</v>
      </c>
      <c r="AJ690" s="335">
        <f t="shared" si="301"/>
        <v>0</v>
      </c>
    </row>
    <row r="691" spans="1:36" s="255" customFormat="1" x14ac:dyDescent="0.25">
      <c r="A691" s="170">
        <v>3100220101</v>
      </c>
      <c r="B691" s="171" t="s">
        <v>1520</v>
      </c>
      <c r="C691" s="135"/>
      <c r="D691" s="135">
        <v>800000000</v>
      </c>
      <c r="E691" s="135">
        <v>0</v>
      </c>
      <c r="F691" s="135">
        <v>0</v>
      </c>
      <c r="G691" s="134">
        <f t="shared" si="299"/>
        <v>800000000</v>
      </c>
      <c r="H691" s="135">
        <v>0</v>
      </c>
      <c r="I691" s="135">
        <v>0</v>
      </c>
      <c r="J691" s="135">
        <f t="shared" si="297"/>
        <v>800000000</v>
      </c>
      <c r="K691" s="135">
        <v>0</v>
      </c>
      <c r="L691" s="135">
        <v>0</v>
      </c>
      <c r="M691" s="135">
        <f t="shared" si="302"/>
        <v>0</v>
      </c>
      <c r="N691" s="169">
        <v>0</v>
      </c>
      <c r="O691" s="135">
        <v>0</v>
      </c>
      <c r="P691" s="135">
        <f t="shared" si="303"/>
        <v>0</v>
      </c>
      <c r="Q691" s="135">
        <f t="shared" si="304"/>
        <v>800000000</v>
      </c>
      <c r="R691" s="135">
        <f t="shared" si="298"/>
        <v>0</v>
      </c>
      <c r="S691" s="274"/>
      <c r="T691" s="290">
        <v>3100220101</v>
      </c>
      <c r="U691" s="328" t="s">
        <v>1520</v>
      </c>
      <c r="V691" s="329">
        <v>0</v>
      </c>
      <c r="W691" s="329">
        <v>0</v>
      </c>
      <c r="X691" s="329">
        <v>800000000</v>
      </c>
      <c r="Y691" s="329">
        <v>0</v>
      </c>
      <c r="Z691" s="329">
        <f t="shared" si="300"/>
        <v>800000000</v>
      </c>
      <c r="AA691" s="329">
        <v>0</v>
      </c>
      <c r="AB691" s="329">
        <v>0</v>
      </c>
      <c r="AC691" s="329">
        <v>800000000</v>
      </c>
      <c r="AD691" s="329">
        <v>0</v>
      </c>
      <c r="AE691" s="329">
        <v>0</v>
      </c>
      <c r="AF691" s="329">
        <v>0</v>
      </c>
      <c r="AG691" s="329">
        <v>0</v>
      </c>
      <c r="AH691" s="329">
        <v>0</v>
      </c>
      <c r="AI691" s="329">
        <v>0</v>
      </c>
      <c r="AJ691" s="335">
        <f t="shared" si="301"/>
        <v>0</v>
      </c>
    </row>
    <row r="692" spans="1:36" s="255" customFormat="1" ht="26.25" customHeight="1" x14ac:dyDescent="0.25">
      <c r="A692" s="44">
        <v>3100220102</v>
      </c>
      <c r="B692" s="171" t="s">
        <v>1521</v>
      </c>
      <c r="C692" s="135"/>
      <c r="D692" s="135">
        <v>363155000</v>
      </c>
      <c r="E692" s="135">
        <v>0</v>
      </c>
      <c r="F692" s="135">
        <v>0</v>
      </c>
      <c r="G692" s="134">
        <f t="shared" si="299"/>
        <v>363155000</v>
      </c>
      <c r="H692" s="135">
        <v>0</v>
      </c>
      <c r="I692" s="135">
        <v>57566908</v>
      </c>
      <c r="J692" s="135">
        <f t="shared" si="297"/>
        <v>305588092</v>
      </c>
      <c r="K692" s="135">
        <v>57566908</v>
      </c>
      <c r="L692" s="135">
        <v>57566908</v>
      </c>
      <c r="M692" s="135">
        <f t="shared" si="302"/>
        <v>0</v>
      </c>
      <c r="N692" s="135">
        <v>9372202</v>
      </c>
      <c r="O692" s="135">
        <v>66939110</v>
      </c>
      <c r="P692" s="135">
        <f t="shared" si="303"/>
        <v>9372202</v>
      </c>
      <c r="Q692" s="135">
        <f t="shared" si="304"/>
        <v>296215890</v>
      </c>
      <c r="R692" s="135">
        <f t="shared" si="298"/>
        <v>57566908</v>
      </c>
      <c r="S692" s="274"/>
      <c r="T692" s="290">
        <v>3100220102</v>
      </c>
      <c r="U692" s="328" t="s">
        <v>1521</v>
      </c>
      <c r="V692" s="329">
        <v>0</v>
      </c>
      <c r="W692" s="329">
        <v>0</v>
      </c>
      <c r="X692" s="329">
        <v>363155000</v>
      </c>
      <c r="Y692" s="329">
        <v>0</v>
      </c>
      <c r="Z692" s="329">
        <f t="shared" si="300"/>
        <v>363155000</v>
      </c>
      <c r="AA692" s="329">
        <v>9372202</v>
      </c>
      <c r="AB692" s="329">
        <v>66939110</v>
      </c>
      <c r="AC692" s="329">
        <v>296215890</v>
      </c>
      <c r="AD692" s="329">
        <v>0</v>
      </c>
      <c r="AE692" s="329">
        <v>57566908</v>
      </c>
      <c r="AF692" s="329">
        <v>9372202</v>
      </c>
      <c r="AG692" s="329">
        <v>0</v>
      </c>
      <c r="AH692" s="329">
        <v>66939110</v>
      </c>
      <c r="AI692" s="329">
        <v>66939110</v>
      </c>
      <c r="AJ692" s="335">
        <f t="shared" si="301"/>
        <v>0</v>
      </c>
    </row>
    <row r="693" spans="1:36" s="255" customFormat="1" x14ac:dyDescent="0.25">
      <c r="A693" s="233">
        <v>310023</v>
      </c>
      <c r="B693" s="234" t="s">
        <v>1522</v>
      </c>
      <c r="C693" s="145">
        <f>+C694</f>
        <v>0</v>
      </c>
      <c r="D693" s="145">
        <f t="shared" ref="D693:R694" si="315">+D694</f>
        <v>20000000</v>
      </c>
      <c r="E693" s="145">
        <f t="shared" si="315"/>
        <v>0</v>
      </c>
      <c r="F693" s="145">
        <f t="shared" si="315"/>
        <v>0</v>
      </c>
      <c r="G693" s="145">
        <f t="shared" si="299"/>
        <v>20000000</v>
      </c>
      <c r="H693" s="145">
        <f t="shared" si="315"/>
        <v>0</v>
      </c>
      <c r="I693" s="145">
        <f t="shared" si="315"/>
        <v>0</v>
      </c>
      <c r="J693" s="145">
        <f t="shared" si="297"/>
        <v>20000000</v>
      </c>
      <c r="K693" s="145">
        <f t="shared" si="315"/>
        <v>0</v>
      </c>
      <c r="L693" s="145">
        <f t="shared" si="315"/>
        <v>0</v>
      </c>
      <c r="M693" s="145">
        <f t="shared" si="302"/>
        <v>0</v>
      </c>
      <c r="N693" s="145">
        <f t="shared" si="315"/>
        <v>0</v>
      </c>
      <c r="O693" s="145">
        <f t="shared" si="315"/>
        <v>0</v>
      </c>
      <c r="P693" s="145">
        <f t="shared" si="303"/>
        <v>0</v>
      </c>
      <c r="Q693" s="145">
        <f t="shared" si="304"/>
        <v>20000000</v>
      </c>
      <c r="R693" s="145">
        <f t="shared" si="298"/>
        <v>0</v>
      </c>
      <c r="S693" s="274"/>
      <c r="T693" s="290">
        <v>310023</v>
      </c>
      <c r="U693" s="328" t="s">
        <v>1522</v>
      </c>
      <c r="V693" s="329">
        <v>0</v>
      </c>
      <c r="W693" s="329">
        <v>0</v>
      </c>
      <c r="X693" s="329">
        <v>20000000</v>
      </c>
      <c r="Y693" s="329">
        <v>0</v>
      </c>
      <c r="Z693" s="329">
        <f t="shared" si="300"/>
        <v>20000000</v>
      </c>
      <c r="AA693" s="329">
        <v>0</v>
      </c>
      <c r="AB693" s="329">
        <v>0</v>
      </c>
      <c r="AC693" s="329">
        <v>20000000</v>
      </c>
      <c r="AD693" s="329">
        <v>0</v>
      </c>
      <c r="AE693" s="329">
        <v>0</v>
      </c>
      <c r="AF693" s="329">
        <v>0</v>
      </c>
      <c r="AG693" s="329">
        <v>0</v>
      </c>
      <c r="AH693" s="329">
        <v>0</v>
      </c>
      <c r="AI693" s="329">
        <v>0</v>
      </c>
      <c r="AJ693" s="335">
        <f t="shared" si="301"/>
        <v>0</v>
      </c>
    </row>
    <row r="694" spans="1:36" s="255" customFormat="1" x14ac:dyDescent="0.25">
      <c r="A694" s="14">
        <v>31002301</v>
      </c>
      <c r="B694" s="9" t="s">
        <v>1523</v>
      </c>
      <c r="C694" s="10">
        <f>+C695</f>
        <v>0</v>
      </c>
      <c r="D694" s="10">
        <f t="shared" si="315"/>
        <v>20000000</v>
      </c>
      <c r="E694" s="10">
        <f t="shared" si="315"/>
        <v>0</v>
      </c>
      <c r="F694" s="10">
        <f t="shared" si="315"/>
        <v>0</v>
      </c>
      <c r="G694" s="10">
        <f t="shared" si="299"/>
        <v>20000000</v>
      </c>
      <c r="H694" s="10">
        <f t="shared" si="315"/>
        <v>0</v>
      </c>
      <c r="I694" s="10">
        <f t="shared" si="315"/>
        <v>0</v>
      </c>
      <c r="J694" s="10">
        <f t="shared" si="297"/>
        <v>20000000</v>
      </c>
      <c r="K694" s="10">
        <f t="shared" si="315"/>
        <v>0</v>
      </c>
      <c r="L694" s="10">
        <f t="shared" si="315"/>
        <v>0</v>
      </c>
      <c r="M694" s="10">
        <f t="shared" si="302"/>
        <v>0</v>
      </c>
      <c r="N694" s="10">
        <f t="shared" si="315"/>
        <v>0</v>
      </c>
      <c r="O694" s="10">
        <f t="shared" si="315"/>
        <v>0</v>
      </c>
      <c r="P694" s="10">
        <f t="shared" si="303"/>
        <v>0</v>
      </c>
      <c r="Q694" s="10">
        <f t="shared" si="304"/>
        <v>20000000</v>
      </c>
      <c r="R694" s="10">
        <f t="shared" si="298"/>
        <v>0</v>
      </c>
      <c r="S694" s="274"/>
      <c r="T694" s="290">
        <v>31002301</v>
      </c>
      <c r="U694" s="328" t="s">
        <v>1523</v>
      </c>
      <c r="V694" s="329">
        <v>0</v>
      </c>
      <c r="W694" s="329">
        <v>0</v>
      </c>
      <c r="X694" s="329">
        <v>20000000</v>
      </c>
      <c r="Y694" s="329">
        <v>0</v>
      </c>
      <c r="Z694" s="329">
        <f t="shared" si="300"/>
        <v>20000000</v>
      </c>
      <c r="AA694" s="329">
        <v>0</v>
      </c>
      <c r="AB694" s="329">
        <v>0</v>
      </c>
      <c r="AC694" s="329">
        <v>20000000</v>
      </c>
      <c r="AD694" s="329">
        <v>0</v>
      </c>
      <c r="AE694" s="329">
        <v>0</v>
      </c>
      <c r="AF694" s="329">
        <v>0</v>
      </c>
      <c r="AG694" s="329">
        <v>0</v>
      </c>
      <c r="AH694" s="329">
        <v>0</v>
      </c>
      <c r="AI694" s="329">
        <v>0</v>
      </c>
      <c r="AJ694" s="335">
        <f t="shared" si="301"/>
        <v>0</v>
      </c>
    </row>
    <row r="695" spans="1:36" s="255" customFormat="1" x14ac:dyDescent="0.25">
      <c r="A695" s="170">
        <v>3100230101</v>
      </c>
      <c r="B695" s="171" t="s">
        <v>1524</v>
      </c>
      <c r="C695" s="135"/>
      <c r="D695" s="135">
        <v>20000000</v>
      </c>
      <c r="E695" s="135">
        <v>0</v>
      </c>
      <c r="F695" s="135">
        <v>0</v>
      </c>
      <c r="G695" s="134">
        <f t="shared" si="299"/>
        <v>20000000</v>
      </c>
      <c r="H695" s="135">
        <v>0</v>
      </c>
      <c r="I695" s="135">
        <v>0</v>
      </c>
      <c r="J695" s="135">
        <f t="shared" si="297"/>
        <v>20000000</v>
      </c>
      <c r="K695" s="135">
        <v>0</v>
      </c>
      <c r="L695" s="135">
        <v>0</v>
      </c>
      <c r="M695" s="135">
        <f t="shared" si="302"/>
        <v>0</v>
      </c>
      <c r="N695" s="169">
        <v>0</v>
      </c>
      <c r="O695" s="135">
        <v>0</v>
      </c>
      <c r="P695" s="135">
        <f t="shared" si="303"/>
        <v>0</v>
      </c>
      <c r="Q695" s="135">
        <f t="shared" si="304"/>
        <v>20000000</v>
      </c>
      <c r="R695" s="135">
        <f t="shared" si="298"/>
        <v>0</v>
      </c>
      <c r="S695" s="274"/>
      <c r="T695" s="290">
        <v>3100230101</v>
      </c>
      <c r="U695" s="328" t="s">
        <v>1524</v>
      </c>
      <c r="V695" s="329">
        <v>0</v>
      </c>
      <c r="W695" s="329">
        <v>0</v>
      </c>
      <c r="X695" s="329">
        <v>20000000</v>
      </c>
      <c r="Y695" s="329">
        <v>0</v>
      </c>
      <c r="Z695" s="329">
        <f t="shared" si="300"/>
        <v>20000000</v>
      </c>
      <c r="AA695" s="329">
        <v>0</v>
      </c>
      <c r="AB695" s="329">
        <v>0</v>
      </c>
      <c r="AC695" s="329">
        <v>20000000</v>
      </c>
      <c r="AD695" s="329">
        <v>0</v>
      </c>
      <c r="AE695" s="329">
        <v>0</v>
      </c>
      <c r="AF695" s="329">
        <v>0</v>
      </c>
      <c r="AG695" s="329">
        <v>0</v>
      </c>
      <c r="AH695" s="329">
        <v>0</v>
      </c>
      <c r="AI695" s="329">
        <v>0</v>
      </c>
      <c r="AJ695" s="335">
        <f t="shared" si="301"/>
        <v>0</v>
      </c>
    </row>
    <row r="696" spans="1:36" s="255" customFormat="1" ht="26.25" customHeight="1" x14ac:dyDescent="0.25">
      <c r="A696" s="233">
        <v>31003</v>
      </c>
      <c r="B696" s="234" t="s">
        <v>1525</v>
      </c>
      <c r="C696" s="145">
        <f>+C697+C700+C704</f>
        <v>0</v>
      </c>
      <c r="D696" s="145">
        <f t="shared" ref="D696:R696" si="316">+D697+D700+D704</f>
        <v>605027638.63999999</v>
      </c>
      <c r="E696" s="145">
        <f t="shared" si="316"/>
        <v>0</v>
      </c>
      <c r="F696" s="145">
        <f t="shared" si="316"/>
        <v>0</v>
      </c>
      <c r="G696" s="145">
        <f t="shared" si="299"/>
        <v>605027638.63999999</v>
      </c>
      <c r="H696" s="145">
        <f t="shared" si="316"/>
        <v>29415200</v>
      </c>
      <c r="I696" s="145">
        <f t="shared" si="316"/>
        <v>29564632</v>
      </c>
      <c r="J696" s="145">
        <f t="shared" si="297"/>
        <v>575463006.63999999</v>
      </c>
      <c r="K696" s="145">
        <f t="shared" si="316"/>
        <v>14034355</v>
      </c>
      <c r="L696" s="145">
        <f t="shared" si="316"/>
        <v>14183787</v>
      </c>
      <c r="M696" s="145">
        <f t="shared" si="302"/>
        <v>15380845</v>
      </c>
      <c r="N696" s="145">
        <f t="shared" si="316"/>
        <v>22320000</v>
      </c>
      <c r="O696" s="145">
        <f t="shared" si="316"/>
        <v>29564632</v>
      </c>
      <c r="P696" s="145">
        <f t="shared" si="303"/>
        <v>0</v>
      </c>
      <c r="Q696" s="145">
        <f t="shared" si="304"/>
        <v>575463006.63999999</v>
      </c>
      <c r="R696" s="145">
        <f t="shared" si="298"/>
        <v>14183787</v>
      </c>
      <c r="S696" s="274"/>
      <c r="T696" s="290">
        <v>31003</v>
      </c>
      <c r="U696" s="328" t="s">
        <v>1525</v>
      </c>
      <c r="V696" s="329">
        <v>0</v>
      </c>
      <c r="W696" s="329">
        <v>0</v>
      </c>
      <c r="X696" s="329">
        <v>605027638.63999999</v>
      </c>
      <c r="Y696" s="329">
        <v>0</v>
      </c>
      <c r="Z696" s="329">
        <f t="shared" si="300"/>
        <v>605027638.63999999</v>
      </c>
      <c r="AA696" s="329">
        <v>22320000</v>
      </c>
      <c r="AB696" s="329">
        <v>29564632</v>
      </c>
      <c r="AC696" s="329">
        <v>575463006.63999999</v>
      </c>
      <c r="AD696" s="329">
        <v>29415200</v>
      </c>
      <c r="AE696" s="329">
        <v>29564632</v>
      </c>
      <c r="AF696" s="329">
        <v>0</v>
      </c>
      <c r="AG696" s="329">
        <v>149432</v>
      </c>
      <c r="AH696" s="329">
        <v>14034355</v>
      </c>
      <c r="AI696" s="329">
        <v>14183787</v>
      </c>
      <c r="AJ696" s="335">
        <f t="shared" si="301"/>
        <v>0</v>
      </c>
    </row>
    <row r="697" spans="1:36" s="255" customFormat="1" x14ac:dyDescent="0.25">
      <c r="A697" s="233">
        <v>310031</v>
      </c>
      <c r="B697" s="234" t="s">
        <v>1526</v>
      </c>
      <c r="C697" s="145">
        <f>+C698</f>
        <v>0</v>
      </c>
      <c r="D697" s="145">
        <f t="shared" ref="D697:R698" si="317">+D698</f>
        <v>10000000</v>
      </c>
      <c r="E697" s="145">
        <f t="shared" si="317"/>
        <v>0</v>
      </c>
      <c r="F697" s="145">
        <f t="shared" si="317"/>
        <v>0</v>
      </c>
      <c r="G697" s="145">
        <f t="shared" si="299"/>
        <v>10000000</v>
      </c>
      <c r="H697" s="145">
        <f t="shared" si="317"/>
        <v>0</v>
      </c>
      <c r="I697" s="145">
        <f t="shared" si="317"/>
        <v>0</v>
      </c>
      <c r="J697" s="145">
        <f t="shared" si="297"/>
        <v>10000000</v>
      </c>
      <c r="K697" s="145">
        <f t="shared" si="317"/>
        <v>0</v>
      </c>
      <c r="L697" s="145">
        <f t="shared" si="317"/>
        <v>0</v>
      </c>
      <c r="M697" s="145">
        <f t="shared" si="302"/>
        <v>0</v>
      </c>
      <c r="N697" s="145">
        <f t="shared" si="317"/>
        <v>0</v>
      </c>
      <c r="O697" s="145">
        <f t="shared" si="317"/>
        <v>0</v>
      </c>
      <c r="P697" s="145">
        <f t="shared" si="303"/>
        <v>0</v>
      </c>
      <c r="Q697" s="145">
        <f t="shared" si="304"/>
        <v>10000000</v>
      </c>
      <c r="R697" s="145">
        <f t="shared" si="298"/>
        <v>0</v>
      </c>
      <c r="S697" s="274"/>
      <c r="T697" s="290">
        <v>310031</v>
      </c>
      <c r="U697" s="328" t="s">
        <v>1526</v>
      </c>
      <c r="V697" s="329">
        <v>0</v>
      </c>
      <c r="W697" s="329">
        <v>0</v>
      </c>
      <c r="X697" s="329">
        <v>10000000</v>
      </c>
      <c r="Y697" s="329">
        <v>0</v>
      </c>
      <c r="Z697" s="329">
        <f t="shared" si="300"/>
        <v>10000000</v>
      </c>
      <c r="AA697" s="329">
        <v>0</v>
      </c>
      <c r="AB697" s="329">
        <v>0</v>
      </c>
      <c r="AC697" s="329">
        <v>10000000</v>
      </c>
      <c r="AD697" s="329">
        <v>0</v>
      </c>
      <c r="AE697" s="329">
        <v>0</v>
      </c>
      <c r="AF697" s="329">
        <v>0</v>
      </c>
      <c r="AG697" s="329">
        <v>0</v>
      </c>
      <c r="AH697" s="329">
        <v>0</v>
      </c>
      <c r="AI697" s="329">
        <v>0</v>
      </c>
      <c r="AJ697" s="335">
        <f t="shared" si="301"/>
        <v>0</v>
      </c>
    </row>
    <row r="698" spans="1:36" s="284" customFormat="1" x14ac:dyDescent="0.25">
      <c r="A698" s="14">
        <v>31003101</v>
      </c>
      <c r="B698" s="9" t="s">
        <v>1527</v>
      </c>
      <c r="C698" s="10">
        <f>+C699</f>
        <v>0</v>
      </c>
      <c r="D698" s="10">
        <f t="shared" si="317"/>
        <v>10000000</v>
      </c>
      <c r="E698" s="10">
        <f t="shared" si="317"/>
        <v>0</v>
      </c>
      <c r="F698" s="10">
        <f t="shared" si="317"/>
        <v>0</v>
      </c>
      <c r="G698" s="10">
        <f t="shared" si="299"/>
        <v>10000000</v>
      </c>
      <c r="H698" s="10">
        <f t="shared" si="317"/>
        <v>0</v>
      </c>
      <c r="I698" s="10">
        <f t="shared" si="317"/>
        <v>0</v>
      </c>
      <c r="J698" s="10">
        <f t="shared" si="297"/>
        <v>10000000</v>
      </c>
      <c r="K698" s="10">
        <f t="shared" si="317"/>
        <v>0</v>
      </c>
      <c r="L698" s="10">
        <f t="shared" si="317"/>
        <v>0</v>
      </c>
      <c r="M698" s="10">
        <f t="shared" si="302"/>
        <v>0</v>
      </c>
      <c r="N698" s="10">
        <f t="shared" si="317"/>
        <v>0</v>
      </c>
      <c r="O698" s="10">
        <f t="shared" si="317"/>
        <v>0</v>
      </c>
      <c r="P698" s="10">
        <f t="shared" si="303"/>
        <v>0</v>
      </c>
      <c r="Q698" s="10">
        <f t="shared" si="304"/>
        <v>10000000</v>
      </c>
      <c r="R698" s="10">
        <f t="shared" si="298"/>
        <v>0</v>
      </c>
      <c r="T698" s="290">
        <v>31003101</v>
      </c>
      <c r="U698" s="328" t="s">
        <v>1527</v>
      </c>
      <c r="V698" s="329">
        <v>0</v>
      </c>
      <c r="W698" s="329">
        <v>0</v>
      </c>
      <c r="X698" s="329">
        <v>10000000</v>
      </c>
      <c r="Y698" s="329">
        <v>0</v>
      </c>
      <c r="Z698" s="329">
        <f t="shared" si="300"/>
        <v>10000000</v>
      </c>
      <c r="AA698" s="329">
        <v>0</v>
      </c>
      <c r="AB698" s="329">
        <v>0</v>
      </c>
      <c r="AC698" s="329">
        <v>10000000</v>
      </c>
      <c r="AD698" s="329">
        <v>0</v>
      </c>
      <c r="AE698" s="329">
        <v>0</v>
      </c>
      <c r="AF698" s="329">
        <v>0</v>
      </c>
      <c r="AG698" s="329">
        <v>0</v>
      </c>
      <c r="AH698" s="329">
        <v>0</v>
      </c>
      <c r="AI698" s="329">
        <v>0</v>
      </c>
      <c r="AJ698" s="335">
        <f t="shared" si="301"/>
        <v>0</v>
      </c>
    </row>
    <row r="699" spans="1:36" s="284" customFormat="1" x14ac:dyDescent="0.25">
      <c r="A699" s="170">
        <v>3100310101</v>
      </c>
      <c r="B699" s="171" t="s">
        <v>1528</v>
      </c>
      <c r="C699" s="135"/>
      <c r="D699" s="135">
        <v>10000000</v>
      </c>
      <c r="E699" s="135">
        <v>0</v>
      </c>
      <c r="F699" s="135">
        <v>0</v>
      </c>
      <c r="G699" s="134">
        <f t="shared" si="299"/>
        <v>10000000</v>
      </c>
      <c r="H699" s="135">
        <v>0</v>
      </c>
      <c r="I699" s="135">
        <v>0</v>
      </c>
      <c r="J699" s="135">
        <f t="shared" si="297"/>
        <v>10000000</v>
      </c>
      <c r="K699" s="135">
        <v>0</v>
      </c>
      <c r="L699" s="135">
        <v>0</v>
      </c>
      <c r="M699" s="135">
        <f t="shared" si="302"/>
        <v>0</v>
      </c>
      <c r="N699" s="169">
        <v>0</v>
      </c>
      <c r="O699" s="135">
        <v>0</v>
      </c>
      <c r="P699" s="135">
        <f t="shared" si="303"/>
        <v>0</v>
      </c>
      <c r="Q699" s="135">
        <f t="shared" si="304"/>
        <v>10000000</v>
      </c>
      <c r="R699" s="135">
        <f t="shared" si="298"/>
        <v>0</v>
      </c>
      <c r="T699" s="290">
        <v>3100310101</v>
      </c>
      <c r="U699" s="328" t="s">
        <v>1528</v>
      </c>
      <c r="V699" s="329">
        <v>0</v>
      </c>
      <c r="W699" s="329">
        <v>0</v>
      </c>
      <c r="X699" s="329">
        <v>10000000</v>
      </c>
      <c r="Y699" s="329">
        <v>0</v>
      </c>
      <c r="Z699" s="329">
        <f t="shared" si="300"/>
        <v>10000000</v>
      </c>
      <c r="AA699" s="329">
        <v>0</v>
      </c>
      <c r="AB699" s="329">
        <v>0</v>
      </c>
      <c r="AC699" s="329">
        <v>10000000</v>
      </c>
      <c r="AD699" s="329">
        <v>0</v>
      </c>
      <c r="AE699" s="329">
        <v>0</v>
      </c>
      <c r="AF699" s="329">
        <v>0</v>
      </c>
      <c r="AG699" s="329">
        <v>0</v>
      </c>
      <c r="AH699" s="329">
        <v>0</v>
      </c>
      <c r="AI699" s="329">
        <v>0</v>
      </c>
      <c r="AJ699" s="335">
        <f t="shared" si="301"/>
        <v>0</v>
      </c>
    </row>
    <row r="700" spans="1:36" s="284" customFormat="1" x14ac:dyDescent="0.25">
      <c r="A700" s="233">
        <v>310032</v>
      </c>
      <c r="B700" s="234" t="s">
        <v>1529</v>
      </c>
      <c r="C700" s="145">
        <f>+C701</f>
        <v>0</v>
      </c>
      <c r="D700" s="145">
        <f t="shared" ref="D700:R700" si="318">+D701</f>
        <v>531849357.63999999</v>
      </c>
      <c r="E700" s="145">
        <f t="shared" si="318"/>
        <v>0</v>
      </c>
      <c r="F700" s="145">
        <f t="shared" si="318"/>
        <v>0</v>
      </c>
      <c r="G700" s="145">
        <f t="shared" si="299"/>
        <v>531849357.63999999</v>
      </c>
      <c r="H700" s="145">
        <f t="shared" si="318"/>
        <v>29415200</v>
      </c>
      <c r="I700" s="145">
        <f t="shared" si="318"/>
        <v>29564632</v>
      </c>
      <c r="J700" s="145">
        <f t="shared" si="297"/>
        <v>502284725.63999999</v>
      </c>
      <c r="K700" s="145">
        <f t="shared" si="318"/>
        <v>14034355</v>
      </c>
      <c r="L700" s="145">
        <f t="shared" si="318"/>
        <v>14183787</v>
      </c>
      <c r="M700" s="145">
        <f t="shared" si="302"/>
        <v>15380845</v>
      </c>
      <c r="N700" s="145">
        <f t="shared" si="318"/>
        <v>22320000</v>
      </c>
      <c r="O700" s="145">
        <f t="shared" si="318"/>
        <v>29564632</v>
      </c>
      <c r="P700" s="145">
        <f t="shared" si="303"/>
        <v>0</v>
      </c>
      <c r="Q700" s="145">
        <f t="shared" si="304"/>
        <v>502284725.63999999</v>
      </c>
      <c r="R700" s="145">
        <f t="shared" si="298"/>
        <v>14183787</v>
      </c>
      <c r="T700" s="290">
        <v>310032</v>
      </c>
      <c r="U700" s="328" t="s">
        <v>1529</v>
      </c>
      <c r="V700" s="329">
        <v>0</v>
      </c>
      <c r="W700" s="329">
        <v>0</v>
      </c>
      <c r="X700" s="329">
        <v>531849357.63999999</v>
      </c>
      <c r="Y700" s="329">
        <v>0</v>
      </c>
      <c r="Z700" s="329">
        <f t="shared" si="300"/>
        <v>531849357.63999999</v>
      </c>
      <c r="AA700" s="329">
        <v>22320000</v>
      </c>
      <c r="AB700" s="329">
        <v>29564632</v>
      </c>
      <c r="AC700" s="329">
        <v>502284725.63999999</v>
      </c>
      <c r="AD700" s="329">
        <v>29415200</v>
      </c>
      <c r="AE700" s="329">
        <v>29564632</v>
      </c>
      <c r="AF700" s="329">
        <v>0</v>
      </c>
      <c r="AG700" s="329">
        <v>149432</v>
      </c>
      <c r="AH700" s="329">
        <v>14034355</v>
      </c>
      <c r="AI700" s="329">
        <v>14183787</v>
      </c>
      <c r="AJ700" s="335">
        <f t="shared" si="301"/>
        <v>0</v>
      </c>
    </row>
    <row r="701" spans="1:36" s="284" customFormat="1" x14ac:dyDescent="0.25">
      <c r="A701" s="14">
        <v>31003201</v>
      </c>
      <c r="B701" s="9" t="s">
        <v>1530</v>
      </c>
      <c r="C701" s="10">
        <f>+C702+C703</f>
        <v>0</v>
      </c>
      <c r="D701" s="10">
        <f t="shared" ref="D701:R701" si="319">+D702+D703</f>
        <v>531849357.63999999</v>
      </c>
      <c r="E701" s="10">
        <f t="shared" si="319"/>
        <v>0</v>
      </c>
      <c r="F701" s="10">
        <f t="shared" si="319"/>
        <v>0</v>
      </c>
      <c r="G701" s="10">
        <f t="shared" si="299"/>
        <v>531849357.63999999</v>
      </c>
      <c r="H701" s="10">
        <f t="shared" si="319"/>
        <v>29415200</v>
      </c>
      <c r="I701" s="10">
        <f t="shared" si="319"/>
        <v>29564632</v>
      </c>
      <c r="J701" s="10">
        <f t="shared" si="297"/>
        <v>502284725.63999999</v>
      </c>
      <c r="K701" s="10">
        <f t="shared" si="319"/>
        <v>14034355</v>
      </c>
      <c r="L701" s="10">
        <f t="shared" si="319"/>
        <v>14183787</v>
      </c>
      <c r="M701" s="10">
        <f t="shared" si="302"/>
        <v>15380845</v>
      </c>
      <c r="N701" s="10">
        <f t="shared" si="319"/>
        <v>22320000</v>
      </c>
      <c r="O701" s="10">
        <f t="shared" si="319"/>
        <v>29564632</v>
      </c>
      <c r="P701" s="10">
        <f t="shared" si="303"/>
        <v>0</v>
      </c>
      <c r="Q701" s="10">
        <f t="shared" si="304"/>
        <v>502284725.63999999</v>
      </c>
      <c r="R701" s="10">
        <f t="shared" si="298"/>
        <v>14183787</v>
      </c>
      <c r="T701" s="290">
        <v>31003201</v>
      </c>
      <c r="U701" s="328" t="s">
        <v>1530</v>
      </c>
      <c r="V701" s="329">
        <v>0</v>
      </c>
      <c r="W701" s="329">
        <v>0</v>
      </c>
      <c r="X701" s="329">
        <v>531849357.63999999</v>
      </c>
      <c r="Y701" s="329">
        <v>0</v>
      </c>
      <c r="Z701" s="329">
        <f t="shared" si="300"/>
        <v>531849357.63999999</v>
      </c>
      <c r="AA701" s="329">
        <v>22320000</v>
      </c>
      <c r="AB701" s="329">
        <v>29564632</v>
      </c>
      <c r="AC701" s="329">
        <v>502284725.63999999</v>
      </c>
      <c r="AD701" s="329">
        <v>29415200</v>
      </c>
      <c r="AE701" s="329">
        <v>29564632</v>
      </c>
      <c r="AF701" s="329">
        <v>0</v>
      </c>
      <c r="AG701" s="329">
        <v>149432</v>
      </c>
      <c r="AH701" s="329">
        <v>14034355</v>
      </c>
      <c r="AI701" s="329">
        <v>14183787</v>
      </c>
      <c r="AJ701" s="335">
        <f t="shared" si="301"/>
        <v>0</v>
      </c>
    </row>
    <row r="702" spans="1:36" s="284" customFormat="1" x14ac:dyDescent="0.25">
      <c r="A702" s="299">
        <v>3100320101</v>
      </c>
      <c r="B702" s="171" t="s">
        <v>1689</v>
      </c>
      <c r="C702" s="135"/>
      <c r="D702" s="135">
        <v>250000000</v>
      </c>
      <c r="E702" s="135">
        <v>0</v>
      </c>
      <c r="F702" s="135">
        <v>0</v>
      </c>
      <c r="G702" s="134">
        <f t="shared" si="299"/>
        <v>250000000</v>
      </c>
      <c r="H702" s="135">
        <v>0</v>
      </c>
      <c r="I702" s="135">
        <v>0</v>
      </c>
      <c r="J702" s="135">
        <f t="shared" si="297"/>
        <v>250000000</v>
      </c>
      <c r="K702" s="135">
        <v>0</v>
      </c>
      <c r="L702" s="135">
        <v>0</v>
      </c>
      <c r="M702" s="135">
        <f t="shared" si="302"/>
        <v>0</v>
      </c>
      <c r="N702" s="169">
        <v>0</v>
      </c>
      <c r="O702" s="135">
        <v>0</v>
      </c>
      <c r="P702" s="135">
        <f t="shared" si="303"/>
        <v>0</v>
      </c>
      <c r="Q702" s="135">
        <f t="shared" si="304"/>
        <v>250000000</v>
      </c>
      <c r="R702" s="135">
        <f t="shared" si="298"/>
        <v>0</v>
      </c>
      <c r="T702" s="290">
        <v>3100320101</v>
      </c>
      <c r="U702" s="328" t="s">
        <v>1697</v>
      </c>
      <c r="V702" s="329">
        <v>0</v>
      </c>
      <c r="W702" s="329">
        <v>0</v>
      </c>
      <c r="X702" s="329">
        <v>250000000</v>
      </c>
      <c r="Y702" s="329">
        <v>0</v>
      </c>
      <c r="Z702" s="329">
        <f t="shared" si="300"/>
        <v>250000000</v>
      </c>
      <c r="AA702" s="329">
        <v>0</v>
      </c>
      <c r="AB702" s="329">
        <v>0</v>
      </c>
      <c r="AC702" s="329">
        <v>250000000</v>
      </c>
      <c r="AD702" s="329">
        <v>0</v>
      </c>
      <c r="AE702" s="329">
        <v>0</v>
      </c>
      <c r="AF702" s="329">
        <v>0</v>
      </c>
      <c r="AG702" s="329">
        <v>0</v>
      </c>
      <c r="AH702" s="329">
        <v>0</v>
      </c>
      <c r="AI702" s="329">
        <v>0</v>
      </c>
      <c r="AJ702" s="335">
        <f t="shared" si="301"/>
        <v>0</v>
      </c>
    </row>
    <row r="703" spans="1:36" s="284" customFormat="1" x14ac:dyDescent="0.25">
      <c r="A703" s="170">
        <v>3100320103</v>
      </c>
      <c r="B703" s="171" t="s">
        <v>1531</v>
      </c>
      <c r="C703" s="135"/>
      <c r="D703" s="135">
        <v>281849357.63999999</v>
      </c>
      <c r="E703" s="135">
        <v>0</v>
      </c>
      <c r="F703" s="135">
        <v>0</v>
      </c>
      <c r="G703" s="134">
        <f t="shared" si="299"/>
        <v>281849357.63999999</v>
      </c>
      <c r="H703" s="135">
        <v>29415200</v>
      </c>
      <c r="I703" s="135">
        <v>29564632</v>
      </c>
      <c r="J703" s="135">
        <f t="shared" si="297"/>
        <v>252284725.63999999</v>
      </c>
      <c r="K703" s="135">
        <v>14034355</v>
      </c>
      <c r="L703" s="135">
        <v>14183787</v>
      </c>
      <c r="M703" s="135">
        <f t="shared" si="302"/>
        <v>15380845</v>
      </c>
      <c r="N703" s="135">
        <v>22320000</v>
      </c>
      <c r="O703" s="135">
        <v>29564632</v>
      </c>
      <c r="P703" s="135">
        <f t="shared" si="303"/>
        <v>0</v>
      </c>
      <c r="Q703" s="135">
        <f t="shared" si="304"/>
        <v>252284725.63999999</v>
      </c>
      <c r="R703" s="135">
        <f t="shared" si="298"/>
        <v>14183787</v>
      </c>
      <c r="T703" s="290">
        <v>3100320103</v>
      </c>
      <c r="U703" s="328" t="s">
        <v>1531</v>
      </c>
      <c r="V703" s="329">
        <v>0</v>
      </c>
      <c r="W703" s="329">
        <v>0</v>
      </c>
      <c r="X703" s="329">
        <v>281849357.63999999</v>
      </c>
      <c r="Y703" s="329">
        <v>0</v>
      </c>
      <c r="Z703" s="329">
        <f t="shared" si="300"/>
        <v>281849357.63999999</v>
      </c>
      <c r="AA703" s="329">
        <v>22320000</v>
      </c>
      <c r="AB703" s="329">
        <v>29564632</v>
      </c>
      <c r="AC703" s="329">
        <v>252284725.63999999</v>
      </c>
      <c r="AD703" s="329">
        <v>29415200</v>
      </c>
      <c r="AE703" s="329">
        <v>29564632</v>
      </c>
      <c r="AF703" s="329">
        <v>0</v>
      </c>
      <c r="AG703" s="329">
        <v>149432</v>
      </c>
      <c r="AH703" s="329">
        <v>14034355</v>
      </c>
      <c r="AI703" s="329">
        <v>14183787</v>
      </c>
      <c r="AJ703" s="335">
        <f t="shared" si="301"/>
        <v>0</v>
      </c>
    </row>
    <row r="704" spans="1:36" s="284" customFormat="1" x14ac:dyDescent="0.25">
      <c r="A704" s="233">
        <v>310033</v>
      </c>
      <c r="B704" s="234" t="s">
        <v>1526</v>
      </c>
      <c r="C704" s="145">
        <f>+C705</f>
        <v>0</v>
      </c>
      <c r="D704" s="145">
        <f t="shared" ref="D704:R704" si="320">+D705</f>
        <v>63178281</v>
      </c>
      <c r="E704" s="145">
        <f t="shared" si="320"/>
        <v>0</v>
      </c>
      <c r="F704" s="145">
        <f t="shared" si="320"/>
        <v>0</v>
      </c>
      <c r="G704" s="145">
        <f t="shared" si="299"/>
        <v>63178281</v>
      </c>
      <c r="H704" s="145">
        <f t="shared" si="320"/>
        <v>0</v>
      </c>
      <c r="I704" s="145">
        <f t="shared" si="320"/>
        <v>0</v>
      </c>
      <c r="J704" s="145">
        <f t="shared" si="297"/>
        <v>63178281</v>
      </c>
      <c r="K704" s="145">
        <f t="shared" si="320"/>
        <v>0</v>
      </c>
      <c r="L704" s="145">
        <f t="shared" si="320"/>
        <v>0</v>
      </c>
      <c r="M704" s="145">
        <f t="shared" si="302"/>
        <v>0</v>
      </c>
      <c r="N704" s="145">
        <f t="shared" si="320"/>
        <v>0</v>
      </c>
      <c r="O704" s="145">
        <f t="shared" si="320"/>
        <v>0</v>
      </c>
      <c r="P704" s="145">
        <f t="shared" si="303"/>
        <v>0</v>
      </c>
      <c r="Q704" s="145">
        <f t="shared" si="304"/>
        <v>63178281</v>
      </c>
      <c r="R704" s="145">
        <f t="shared" si="298"/>
        <v>0</v>
      </c>
      <c r="T704" s="290">
        <v>310033</v>
      </c>
      <c r="U704" s="328" t="s">
        <v>1526</v>
      </c>
      <c r="V704" s="329">
        <v>0</v>
      </c>
      <c r="W704" s="329">
        <v>0</v>
      </c>
      <c r="X704" s="329">
        <v>63178281</v>
      </c>
      <c r="Y704" s="329">
        <v>0</v>
      </c>
      <c r="Z704" s="329">
        <f t="shared" si="300"/>
        <v>63178281</v>
      </c>
      <c r="AA704" s="329">
        <v>0</v>
      </c>
      <c r="AB704" s="329">
        <v>0</v>
      </c>
      <c r="AC704" s="329">
        <v>63178281</v>
      </c>
      <c r="AD704" s="329">
        <v>0</v>
      </c>
      <c r="AE704" s="329">
        <v>0</v>
      </c>
      <c r="AF704" s="329">
        <v>0</v>
      </c>
      <c r="AG704" s="329">
        <v>0</v>
      </c>
      <c r="AH704" s="329">
        <v>0</v>
      </c>
      <c r="AI704" s="329">
        <v>0</v>
      </c>
      <c r="AJ704" s="335">
        <f t="shared" si="301"/>
        <v>0</v>
      </c>
    </row>
    <row r="705" spans="1:36" s="284" customFormat="1" x14ac:dyDescent="0.25">
      <c r="A705" s="14">
        <v>31003301</v>
      </c>
      <c r="B705" s="9" t="s">
        <v>1532</v>
      </c>
      <c r="C705" s="10">
        <f>+C706+C707</f>
        <v>0</v>
      </c>
      <c r="D705" s="10">
        <f t="shared" ref="D705:R705" si="321">+D706+D707</f>
        <v>63178281</v>
      </c>
      <c r="E705" s="10">
        <f t="shared" si="321"/>
        <v>0</v>
      </c>
      <c r="F705" s="10">
        <f t="shared" si="321"/>
        <v>0</v>
      </c>
      <c r="G705" s="10">
        <f t="shared" si="299"/>
        <v>63178281</v>
      </c>
      <c r="H705" s="10">
        <f t="shared" si="321"/>
        <v>0</v>
      </c>
      <c r="I705" s="10">
        <f t="shared" si="321"/>
        <v>0</v>
      </c>
      <c r="J705" s="10">
        <f t="shared" si="297"/>
        <v>63178281</v>
      </c>
      <c r="K705" s="10">
        <f t="shared" si="321"/>
        <v>0</v>
      </c>
      <c r="L705" s="10">
        <f t="shared" si="321"/>
        <v>0</v>
      </c>
      <c r="M705" s="10">
        <f t="shared" si="302"/>
        <v>0</v>
      </c>
      <c r="N705" s="10">
        <f t="shared" si="321"/>
        <v>0</v>
      </c>
      <c r="O705" s="10">
        <f t="shared" si="321"/>
        <v>0</v>
      </c>
      <c r="P705" s="10">
        <f t="shared" si="303"/>
        <v>0</v>
      </c>
      <c r="Q705" s="10">
        <f t="shared" si="304"/>
        <v>63178281</v>
      </c>
      <c r="R705" s="10">
        <f t="shared" si="298"/>
        <v>0</v>
      </c>
      <c r="T705" s="290">
        <v>31003301</v>
      </c>
      <c r="U705" s="328" t="s">
        <v>1532</v>
      </c>
      <c r="V705" s="329">
        <v>0</v>
      </c>
      <c r="W705" s="329">
        <v>0</v>
      </c>
      <c r="X705" s="329">
        <v>63178281</v>
      </c>
      <c r="Y705" s="329">
        <v>0</v>
      </c>
      <c r="Z705" s="329">
        <f t="shared" si="300"/>
        <v>63178281</v>
      </c>
      <c r="AA705" s="329">
        <v>0</v>
      </c>
      <c r="AB705" s="329">
        <v>0</v>
      </c>
      <c r="AC705" s="329">
        <v>63178281</v>
      </c>
      <c r="AD705" s="329">
        <v>0</v>
      </c>
      <c r="AE705" s="329">
        <v>0</v>
      </c>
      <c r="AF705" s="329">
        <v>0</v>
      </c>
      <c r="AG705" s="329">
        <v>0</v>
      </c>
      <c r="AH705" s="329">
        <v>0</v>
      </c>
      <c r="AI705" s="329">
        <v>0</v>
      </c>
      <c r="AJ705" s="335">
        <f t="shared" si="301"/>
        <v>0</v>
      </c>
    </row>
    <row r="706" spans="1:36" s="255" customFormat="1" x14ac:dyDescent="0.25">
      <c r="A706" s="170">
        <v>3100330101</v>
      </c>
      <c r="B706" s="171" t="s">
        <v>719</v>
      </c>
      <c r="C706" s="135"/>
      <c r="D706" s="135">
        <v>15000000</v>
      </c>
      <c r="E706" s="135">
        <v>0</v>
      </c>
      <c r="F706" s="135">
        <v>0</v>
      </c>
      <c r="G706" s="134">
        <f t="shared" si="299"/>
        <v>15000000</v>
      </c>
      <c r="H706" s="135">
        <v>0</v>
      </c>
      <c r="I706" s="135">
        <v>0</v>
      </c>
      <c r="J706" s="135">
        <f t="shared" si="297"/>
        <v>15000000</v>
      </c>
      <c r="K706" s="135">
        <v>0</v>
      </c>
      <c r="L706" s="135">
        <v>0</v>
      </c>
      <c r="M706" s="135">
        <f t="shared" si="302"/>
        <v>0</v>
      </c>
      <c r="N706" s="169">
        <v>0</v>
      </c>
      <c r="O706" s="135">
        <v>0</v>
      </c>
      <c r="P706" s="135">
        <f t="shared" si="303"/>
        <v>0</v>
      </c>
      <c r="Q706" s="135">
        <f t="shared" si="304"/>
        <v>15000000</v>
      </c>
      <c r="R706" s="135">
        <f t="shared" si="298"/>
        <v>0</v>
      </c>
      <c r="S706" s="274"/>
      <c r="T706" s="290">
        <v>3100330101</v>
      </c>
      <c r="U706" s="328" t="s">
        <v>719</v>
      </c>
      <c r="V706" s="329">
        <v>0</v>
      </c>
      <c r="W706" s="329">
        <v>0</v>
      </c>
      <c r="X706" s="329">
        <v>15000000</v>
      </c>
      <c r="Y706" s="329">
        <v>0</v>
      </c>
      <c r="Z706" s="329">
        <f t="shared" si="300"/>
        <v>15000000</v>
      </c>
      <c r="AA706" s="329">
        <v>0</v>
      </c>
      <c r="AB706" s="329">
        <v>0</v>
      </c>
      <c r="AC706" s="329">
        <v>15000000</v>
      </c>
      <c r="AD706" s="329">
        <v>0</v>
      </c>
      <c r="AE706" s="329">
        <v>0</v>
      </c>
      <c r="AF706" s="329">
        <v>0</v>
      </c>
      <c r="AG706" s="329">
        <v>0</v>
      </c>
      <c r="AH706" s="329">
        <v>0</v>
      </c>
      <c r="AI706" s="329">
        <v>0</v>
      </c>
      <c r="AJ706" s="335">
        <f t="shared" si="301"/>
        <v>0</v>
      </c>
    </row>
    <row r="707" spans="1:36" s="255" customFormat="1" x14ac:dyDescent="0.25">
      <c r="A707" s="170">
        <v>3100330103</v>
      </c>
      <c r="B707" s="171" t="s">
        <v>720</v>
      </c>
      <c r="C707" s="135"/>
      <c r="D707" s="135">
        <v>48178281</v>
      </c>
      <c r="E707" s="135">
        <v>0</v>
      </c>
      <c r="F707" s="135">
        <v>0</v>
      </c>
      <c r="G707" s="134">
        <f t="shared" si="299"/>
        <v>48178281</v>
      </c>
      <c r="H707" s="135">
        <v>0</v>
      </c>
      <c r="I707" s="135">
        <v>0</v>
      </c>
      <c r="J707" s="135">
        <f t="shared" si="297"/>
        <v>48178281</v>
      </c>
      <c r="K707" s="135">
        <v>0</v>
      </c>
      <c r="L707" s="135">
        <v>0</v>
      </c>
      <c r="M707" s="135">
        <f t="shared" si="302"/>
        <v>0</v>
      </c>
      <c r="N707" s="169">
        <v>0</v>
      </c>
      <c r="O707" s="135">
        <v>0</v>
      </c>
      <c r="P707" s="135">
        <f t="shared" si="303"/>
        <v>0</v>
      </c>
      <c r="Q707" s="135">
        <f t="shared" si="304"/>
        <v>48178281</v>
      </c>
      <c r="R707" s="135">
        <f t="shared" si="298"/>
        <v>0</v>
      </c>
      <c r="S707" s="274"/>
      <c r="T707" s="290">
        <v>3100330103</v>
      </c>
      <c r="U707" s="328" t="s">
        <v>720</v>
      </c>
      <c r="V707" s="329">
        <v>0</v>
      </c>
      <c r="W707" s="329">
        <v>0</v>
      </c>
      <c r="X707" s="329">
        <v>48178281</v>
      </c>
      <c r="Y707" s="329">
        <v>0</v>
      </c>
      <c r="Z707" s="329">
        <f t="shared" si="300"/>
        <v>48178281</v>
      </c>
      <c r="AA707" s="329">
        <v>0</v>
      </c>
      <c r="AB707" s="329">
        <v>0</v>
      </c>
      <c r="AC707" s="329">
        <v>48178281</v>
      </c>
      <c r="AD707" s="329">
        <v>0</v>
      </c>
      <c r="AE707" s="329">
        <v>0</v>
      </c>
      <c r="AF707" s="329">
        <v>0</v>
      </c>
      <c r="AG707" s="329">
        <v>0</v>
      </c>
      <c r="AH707" s="329">
        <v>0</v>
      </c>
      <c r="AI707" s="329">
        <v>0</v>
      </c>
      <c r="AJ707" s="335">
        <f t="shared" si="301"/>
        <v>0</v>
      </c>
    </row>
    <row r="708" spans="1:36" s="255" customFormat="1" x14ac:dyDescent="0.25">
      <c r="A708" s="233">
        <v>311</v>
      </c>
      <c r="B708" s="234" t="s">
        <v>1533</v>
      </c>
      <c r="C708" s="145">
        <f>+C713+C709</f>
        <v>0</v>
      </c>
      <c r="D708" s="145">
        <f t="shared" ref="D708:R708" si="322">+D713+D709</f>
        <v>425000000</v>
      </c>
      <c r="E708" s="145">
        <f t="shared" si="322"/>
        <v>0</v>
      </c>
      <c r="F708" s="145">
        <f t="shared" si="322"/>
        <v>0</v>
      </c>
      <c r="G708" s="145">
        <f t="shared" si="299"/>
        <v>425000000</v>
      </c>
      <c r="H708" s="145">
        <f t="shared" si="322"/>
        <v>0</v>
      </c>
      <c r="I708" s="145">
        <f t="shared" si="322"/>
        <v>0</v>
      </c>
      <c r="J708" s="145">
        <f t="shared" si="297"/>
        <v>425000000</v>
      </c>
      <c r="K708" s="145">
        <f t="shared" si="322"/>
        <v>0</v>
      </c>
      <c r="L708" s="145">
        <f t="shared" si="322"/>
        <v>0</v>
      </c>
      <c r="M708" s="145">
        <f t="shared" si="302"/>
        <v>0</v>
      </c>
      <c r="N708" s="145">
        <f t="shared" si="322"/>
        <v>0</v>
      </c>
      <c r="O708" s="145">
        <f t="shared" si="322"/>
        <v>0</v>
      </c>
      <c r="P708" s="145">
        <f t="shared" si="303"/>
        <v>0</v>
      </c>
      <c r="Q708" s="145">
        <f t="shared" si="304"/>
        <v>425000000</v>
      </c>
      <c r="R708" s="145">
        <f t="shared" si="298"/>
        <v>0</v>
      </c>
      <c r="S708" s="274"/>
      <c r="T708" s="290">
        <v>311</v>
      </c>
      <c r="U708" s="328" t="s">
        <v>1533</v>
      </c>
      <c r="V708" s="329">
        <v>0</v>
      </c>
      <c r="W708" s="329">
        <v>0</v>
      </c>
      <c r="X708" s="329">
        <v>425000000</v>
      </c>
      <c r="Y708" s="329">
        <v>0</v>
      </c>
      <c r="Z708" s="329">
        <f t="shared" si="300"/>
        <v>425000000</v>
      </c>
      <c r="AA708" s="329">
        <v>0</v>
      </c>
      <c r="AB708" s="329">
        <v>0</v>
      </c>
      <c r="AC708" s="329">
        <v>425000000</v>
      </c>
      <c r="AD708" s="329">
        <v>0</v>
      </c>
      <c r="AE708" s="329">
        <v>0</v>
      </c>
      <c r="AF708" s="329">
        <v>0</v>
      </c>
      <c r="AG708" s="329">
        <v>0</v>
      </c>
      <c r="AH708" s="329">
        <v>0</v>
      </c>
      <c r="AI708" s="329">
        <v>0</v>
      </c>
      <c r="AJ708" s="335">
        <f t="shared" si="301"/>
        <v>0</v>
      </c>
    </row>
    <row r="709" spans="1:36" s="255" customFormat="1" ht="26.25" customHeight="1" x14ac:dyDescent="0.25">
      <c r="A709" s="233">
        <v>31101</v>
      </c>
      <c r="B709" s="234" t="s">
        <v>1649</v>
      </c>
      <c r="C709" s="145">
        <f>+C710</f>
        <v>0</v>
      </c>
      <c r="D709" s="145">
        <f t="shared" ref="D709:R711" si="323">+D710</f>
        <v>350000000</v>
      </c>
      <c r="E709" s="145">
        <f t="shared" si="323"/>
        <v>0</v>
      </c>
      <c r="F709" s="145">
        <f t="shared" si="323"/>
        <v>0</v>
      </c>
      <c r="G709" s="145">
        <f t="shared" si="299"/>
        <v>350000000</v>
      </c>
      <c r="H709" s="145">
        <f t="shared" si="323"/>
        <v>0</v>
      </c>
      <c r="I709" s="145">
        <f t="shared" si="323"/>
        <v>0</v>
      </c>
      <c r="J709" s="145">
        <f t="shared" si="297"/>
        <v>350000000</v>
      </c>
      <c r="K709" s="145">
        <f t="shared" si="323"/>
        <v>0</v>
      </c>
      <c r="L709" s="145">
        <f t="shared" si="323"/>
        <v>0</v>
      </c>
      <c r="M709" s="145">
        <f t="shared" si="302"/>
        <v>0</v>
      </c>
      <c r="N709" s="145">
        <f t="shared" si="323"/>
        <v>0</v>
      </c>
      <c r="O709" s="145">
        <f t="shared" si="323"/>
        <v>0</v>
      </c>
      <c r="P709" s="145">
        <f t="shared" si="303"/>
        <v>0</v>
      </c>
      <c r="Q709" s="145">
        <f t="shared" si="304"/>
        <v>350000000</v>
      </c>
      <c r="R709" s="145">
        <f t="shared" si="298"/>
        <v>0</v>
      </c>
      <c r="S709" s="274"/>
      <c r="T709" s="290">
        <v>31101</v>
      </c>
      <c r="U709" s="328" t="s">
        <v>1686</v>
      </c>
      <c r="V709" s="329">
        <v>0</v>
      </c>
      <c r="W709" s="329">
        <v>0</v>
      </c>
      <c r="X709" s="329">
        <v>350000000</v>
      </c>
      <c r="Y709" s="329">
        <v>0</v>
      </c>
      <c r="Z709" s="329">
        <f t="shared" si="300"/>
        <v>350000000</v>
      </c>
      <c r="AA709" s="329">
        <v>0</v>
      </c>
      <c r="AB709" s="329">
        <v>0</v>
      </c>
      <c r="AC709" s="329">
        <v>350000000</v>
      </c>
      <c r="AD709" s="329">
        <v>0</v>
      </c>
      <c r="AE709" s="329">
        <v>0</v>
      </c>
      <c r="AF709" s="329">
        <v>0</v>
      </c>
      <c r="AG709" s="329">
        <v>0</v>
      </c>
      <c r="AH709" s="329">
        <v>0</v>
      </c>
      <c r="AI709" s="329">
        <v>0</v>
      </c>
      <c r="AJ709" s="335">
        <f t="shared" si="301"/>
        <v>0</v>
      </c>
    </row>
    <row r="710" spans="1:36" s="255" customFormat="1" x14ac:dyDescent="0.25">
      <c r="A710" s="233">
        <v>311011</v>
      </c>
      <c r="B710" s="234" t="s">
        <v>1649</v>
      </c>
      <c r="C710" s="145">
        <f>+C711</f>
        <v>0</v>
      </c>
      <c r="D710" s="145">
        <f t="shared" si="323"/>
        <v>350000000</v>
      </c>
      <c r="E710" s="145">
        <f t="shared" si="323"/>
        <v>0</v>
      </c>
      <c r="F710" s="145">
        <f t="shared" si="323"/>
        <v>0</v>
      </c>
      <c r="G710" s="145">
        <f t="shared" si="299"/>
        <v>350000000</v>
      </c>
      <c r="H710" s="145">
        <f t="shared" si="323"/>
        <v>0</v>
      </c>
      <c r="I710" s="145">
        <f t="shared" si="323"/>
        <v>0</v>
      </c>
      <c r="J710" s="145">
        <f t="shared" si="297"/>
        <v>350000000</v>
      </c>
      <c r="K710" s="145">
        <f t="shared" si="323"/>
        <v>0</v>
      </c>
      <c r="L710" s="145">
        <f t="shared" si="323"/>
        <v>0</v>
      </c>
      <c r="M710" s="145">
        <f t="shared" si="302"/>
        <v>0</v>
      </c>
      <c r="N710" s="145">
        <f t="shared" si="323"/>
        <v>0</v>
      </c>
      <c r="O710" s="145">
        <f t="shared" si="323"/>
        <v>0</v>
      </c>
      <c r="P710" s="145">
        <f t="shared" si="303"/>
        <v>0</v>
      </c>
      <c r="Q710" s="145">
        <f t="shared" si="304"/>
        <v>350000000</v>
      </c>
      <c r="R710" s="145">
        <f t="shared" si="298"/>
        <v>0</v>
      </c>
      <c r="S710" s="274"/>
      <c r="T710" s="290">
        <v>311011</v>
      </c>
      <c r="U710" s="328" t="s">
        <v>1649</v>
      </c>
      <c r="V710" s="329">
        <v>0</v>
      </c>
      <c r="W710" s="329">
        <v>0</v>
      </c>
      <c r="X710" s="329">
        <v>350000000</v>
      </c>
      <c r="Y710" s="329">
        <v>0</v>
      </c>
      <c r="Z710" s="329">
        <f t="shared" si="300"/>
        <v>350000000</v>
      </c>
      <c r="AA710" s="329">
        <v>0</v>
      </c>
      <c r="AB710" s="329">
        <v>0</v>
      </c>
      <c r="AC710" s="329">
        <v>350000000</v>
      </c>
      <c r="AD710" s="329">
        <v>0</v>
      </c>
      <c r="AE710" s="329">
        <v>0</v>
      </c>
      <c r="AF710" s="329">
        <v>0</v>
      </c>
      <c r="AG710" s="329">
        <v>0</v>
      </c>
      <c r="AH710" s="329">
        <v>0</v>
      </c>
      <c r="AI710" s="329">
        <v>0</v>
      </c>
      <c r="AJ710" s="335">
        <f t="shared" si="301"/>
        <v>0</v>
      </c>
    </row>
    <row r="711" spans="1:36" s="255" customFormat="1" x14ac:dyDescent="0.25">
      <c r="A711" s="233">
        <v>31101101</v>
      </c>
      <c r="B711" s="234" t="s">
        <v>1650</v>
      </c>
      <c r="C711" s="145">
        <f>+C712</f>
        <v>0</v>
      </c>
      <c r="D711" s="145">
        <f t="shared" si="323"/>
        <v>350000000</v>
      </c>
      <c r="E711" s="145">
        <f t="shared" si="323"/>
        <v>0</v>
      </c>
      <c r="F711" s="145">
        <f t="shared" si="323"/>
        <v>0</v>
      </c>
      <c r="G711" s="145">
        <f t="shared" si="299"/>
        <v>350000000</v>
      </c>
      <c r="H711" s="145">
        <f t="shared" si="323"/>
        <v>0</v>
      </c>
      <c r="I711" s="145">
        <f t="shared" si="323"/>
        <v>0</v>
      </c>
      <c r="J711" s="145">
        <f t="shared" si="297"/>
        <v>350000000</v>
      </c>
      <c r="K711" s="145">
        <f t="shared" si="323"/>
        <v>0</v>
      </c>
      <c r="L711" s="145">
        <f t="shared" si="323"/>
        <v>0</v>
      </c>
      <c r="M711" s="145">
        <f t="shared" si="302"/>
        <v>0</v>
      </c>
      <c r="N711" s="145">
        <f t="shared" si="323"/>
        <v>0</v>
      </c>
      <c r="O711" s="145">
        <f t="shared" si="323"/>
        <v>0</v>
      </c>
      <c r="P711" s="145">
        <f t="shared" si="303"/>
        <v>0</v>
      </c>
      <c r="Q711" s="145">
        <f t="shared" si="304"/>
        <v>350000000</v>
      </c>
      <c r="R711" s="145">
        <f t="shared" si="298"/>
        <v>0</v>
      </c>
      <c r="S711" s="274"/>
      <c r="T711" s="290">
        <v>31101101</v>
      </c>
      <c r="U711" s="328" t="s">
        <v>1650</v>
      </c>
      <c r="V711" s="329">
        <v>0</v>
      </c>
      <c r="W711" s="329">
        <v>0</v>
      </c>
      <c r="X711" s="329">
        <v>350000000</v>
      </c>
      <c r="Y711" s="329">
        <v>0</v>
      </c>
      <c r="Z711" s="329">
        <f t="shared" si="300"/>
        <v>350000000</v>
      </c>
      <c r="AA711" s="329">
        <v>0</v>
      </c>
      <c r="AB711" s="329">
        <v>0</v>
      </c>
      <c r="AC711" s="329">
        <v>350000000</v>
      </c>
      <c r="AD711" s="329">
        <v>0</v>
      </c>
      <c r="AE711" s="329">
        <v>0</v>
      </c>
      <c r="AF711" s="329">
        <v>0</v>
      </c>
      <c r="AG711" s="329">
        <v>0</v>
      </c>
      <c r="AH711" s="329">
        <v>0</v>
      </c>
      <c r="AI711" s="329">
        <v>0</v>
      </c>
      <c r="AJ711" s="335">
        <f t="shared" si="301"/>
        <v>0</v>
      </c>
    </row>
    <row r="712" spans="1:36" s="255" customFormat="1" ht="26.25" customHeight="1" x14ac:dyDescent="0.25">
      <c r="A712" s="170">
        <v>3110110101</v>
      </c>
      <c r="B712" s="171" t="s">
        <v>1651</v>
      </c>
      <c r="C712" s="135"/>
      <c r="D712" s="135">
        <v>350000000</v>
      </c>
      <c r="E712" s="135">
        <v>0</v>
      </c>
      <c r="F712" s="135">
        <v>0</v>
      </c>
      <c r="G712" s="134">
        <f t="shared" si="299"/>
        <v>350000000</v>
      </c>
      <c r="H712" s="135">
        <v>0</v>
      </c>
      <c r="I712" s="135">
        <v>0</v>
      </c>
      <c r="J712" s="135">
        <f t="shared" ref="J712:J775" si="324">+G712-I712</f>
        <v>350000000</v>
      </c>
      <c r="K712" s="135">
        <v>0</v>
      </c>
      <c r="L712" s="135">
        <v>0</v>
      </c>
      <c r="M712" s="135">
        <f t="shared" si="302"/>
        <v>0</v>
      </c>
      <c r="N712" s="135">
        <v>0</v>
      </c>
      <c r="O712" s="135">
        <v>0</v>
      </c>
      <c r="P712" s="135">
        <f t="shared" si="303"/>
        <v>0</v>
      </c>
      <c r="Q712" s="135">
        <f t="shared" si="304"/>
        <v>350000000</v>
      </c>
      <c r="R712" s="135">
        <f t="shared" ref="R712:R775" si="325">+L712</f>
        <v>0</v>
      </c>
      <c r="S712" s="274"/>
      <c r="T712" s="290">
        <v>3110110101</v>
      </c>
      <c r="U712" s="328" t="s">
        <v>1651</v>
      </c>
      <c r="V712" s="329">
        <v>0</v>
      </c>
      <c r="W712" s="329">
        <v>0</v>
      </c>
      <c r="X712" s="329">
        <v>350000000</v>
      </c>
      <c r="Y712" s="329">
        <v>0</v>
      </c>
      <c r="Z712" s="329">
        <f t="shared" si="300"/>
        <v>350000000</v>
      </c>
      <c r="AA712" s="329">
        <v>0</v>
      </c>
      <c r="AB712" s="329">
        <v>0</v>
      </c>
      <c r="AC712" s="329">
        <v>350000000</v>
      </c>
      <c r="AD712" s="329">
        <v>0</v>
      </c>
      <c r="AE712" s="329">
        <v>0</v>
      </c>
      <c r="AF712" s="329">
        <v>0</v>
      </c>
      <c r="AG712" s="329">
        <v>0</v>
      </c>
      <c r="AH712" s="329">
        <v>0</v>
      </c>
      <c r="AI712" s="329">
        <v>0</v>
      </c>
      <c r="AJ712" s="335">
        <f t="shared" si="301"/>
        <v>0</v>
      </c>
    </row>
    <row r="713" spans="1:36" s="255" customFormat="1" x14ac:dyDescent="0.25">
      <c r="A713" s="233">
        <v>31102</v>
      </c>
      <c r="B713" s="234" t="s">
        <v>1534</v>
      </c>
      <c r="C713" s="145">
        <f>+C714</f>
        <v>0</v>
      </c>
      <c r="D713" s="145">
        <f t="shared" ref="D713:R713" si="326">+D714</f>
        <v>75000000</v>
      </c>
      <c r="E713" s="145">
        <f t="shared" si="326"/>
        <v>0</v>
      </c>
      <c r="F713" s="145">
        <f t="shared" si="326"/>
        <v>0</v>
      </c>
      <c r="G713" s="145">
        <f t="shared" ref="G713:G776" si="327">+C713+D713-E713+F713</f>
        <v>75000000</v>
      </c>
      <c r="H713" s="145">
        <f t="shared" si="326"/>
        <v>0</v>
      </c>
      <c r="I713" s="145">
        <f t="shared" si="326"/>
        <v>0</v>
      </c>
      <c r="J713" s="145">
        <f t="shared" si="324"/>
        <v>75000000</v>
      </c>
      <c r="K713" s="145">
        <f t="shared" si="326"/>
        <v>0</v>
      </c>
      <c r="L713" s="145">
        <f t="shared" si="326"/>
        <v>0</v>
      </c>
      <c r="M713" s="145">
        <f t="shared" si="302"/>
        <v>0</v>
      </c>
      <c r="N713" s="145">
        <f t="shared" si="326"/>
        <v>0</v>
      </c>
      <c r="O713" s="145">
        <f t="shared" si="326"/>
        <v>0</v>
      </c>
      <c r="P713" s="145">
        <f t="shared" si="303"/>
        <v>0</v>
      </c>
      <c r="Q713" s="145">
        <f t="shared" si="304"/>
        <v>75000000</v>
      </c>
      <c r="R713" s="145">
        <f t="shared" si="325"/>
        <v>0</v>
      </c>
      <c r="S713" s="274"/>
      <c r="T713" s="290">
        <v>31102</v>
      </c>
      <c r="U713" s="328" t="s">
        <v>1534</v>
      </c>
      <c r="V713" s="329">
        <v>0</v>
      </c>
      <c r="W713" s="329">
        <v>0</v>
      </c>
      <c r="X713" s="329">
        <v>75000000</v>
      </c>
      <c r="Y713" s="329">
        <v>0</v>
      </c>
      <c r="Z713" s="329">
        <f t="shared" ref="Z713:Z776" si="328">+V713+W713+X713-Y713</f>
        <v>75000000</v>
      </c>
      <c r="AA713" s="329">
        <v>0</v>
      </c>
      <c r="AB713" s="329">
        <v>0</v>
      </c>
      <c r="AC713" s="329">
        <v>75000000</v>
      </c>
      <c r="AD713" s="329">
        <v>0</v>
      </c>
      <c r="AE713" s="329">
        <v>0</v>
      </c>
      <c r="AF713" s="329">
        <v>0</v>
      </c>
      <c r="AG713" s="329">
        <v>0</v>
      </c>
      <c r="AH713" s="329">
        <v>0</v>
      </c>
      <c r="AI713" s="329">
        <v>0</v>
      </c>
      <c r="AJ713" s="335">
        <f t="shared" ref="AJ713:AJ776" si="329">+W713-F713</f>
        <v>0</v>
      </c>
    </row>
    <row r="714" spans="1:36" s="255" customFormat="1" x14ac:dyDescent="0.25">
      <c r="A714" s="233">
        <v>311021</v>
      </c>
      <c r="B714" s="234" t="s">
        <v>1535</v>
      </c>
      <c r="C714" s="145">
        <f>+C715+C717</f>
        <v>0</v>
      </c>
      <c r="D714" s="145">
        <f t="shared" ref="D714:R714" si="330">+D715+D717</f>
        <v>75000000</v>
      </c>
      <c r="E714" s="145">
        <f t="shared" si="330"/>
        <v>0</v>
      </c>
      <c r="F714" s="145">
        <f t="shared" si="330"/>
        <v>0</v>
      </c>
      <c r="G714" s="145">
        <f t="shared" si="327"/>
        <v>75000000</v>
      </c>
      <c r="H714" s="145">
        <f t="shared" si="330"/>
        <v>0</v>
      </c>
      <c r="I714" s="145">
        <f t="shared" si="330"/>
        <v>0</v>
      </c>
      <c r="J714" s="145">
        <f t="shared" si="324"/>
        <v>75000000</v>
      </c>
      <c r="K714" s="145">
        <f t="shared" si="330"/>
        <v>0</v>
      </c>
      <c r="L714" s="145">
        <f t="shared" si="330"/>
        <v>0</v>
      </c>
      <c r="M714" s="145">
        <f t="shared" si="302"/>
        <v>0</v>
      </c>
      <c r="N714" s="145">
        <f t="shared" si="330"/>
        <v>0</v>
      </c>
      <c r="O714" s="145">
        <f t="shared" si="330"/>
        <v>0</v>
      </c>
      <c r="P714" s="145">
        <f t="shared" si="303"/>
        <v>0</v>
      </c>
      <c r="Q714" s="145">
        <f t="shared" si="304"/>
        <v>75000000</v>
      </c>
      <c r="R714" s="145">
        <f t="shared" si="325"/>
        <v>0</v>
      </c>
      <c r="S714" s="274"/>
      <c r="T714" s="290">
        <v>311021</v>
      </c>
      <c r="U714" s="328" t="s">
        <v>1535</v>
      </c>
      <c r="V714" s="329">
        <v>0</v>
      </c>
      <c r="W714" s="329">
        <v>0</v>
      </c>
      <c r="X714" s="329">
        <v>75000000</v>
      </c>
      <c r="Y714" s="329">
        <v>0</v>
      </c>
      <c r="Z714" s="329">
        <f t="shared" si="328"/>
        <v>75000000</v>
      </c>
      <c r="AA714" s="329">
        <v>0</v>
      </c>
      <c r="AB714" s="329">
        <v>0</v>
      </c>
      <c r="AC714" s="329">
        <v>75000000</v>
      </c>
      <c r="AD714" s="329">
        <v>0</v>
      </c>
      <c r="AE714" s="329">
        <v>0</v>
      </c>
      <c r="AF714" s="329">
        <v>0</v>
      </c>
      <c r="AG714" s="329">
        <v>0</v>
      </c>
      <c r="AH714" s="329">
        <v>0</v>
      </c>
      <c r="AI714" s="329">
        <v>0</v>
      </c>
      <c r="AJ714" s="335">
        <f t="shared" si="329"/>
        <v>0</v>
      </c>
    </row>
    <row r="715" spans="1:36" s="255" customFormat="1" ht="26.25" customHeight="1" x14ac:dyDescent="0.25">
      <c r="A715" s="14">
        <v>31102101</v>
      </c>
      <c r="B715" s="9" t="s">
        <v>1536</v>
      </c>
      <c r="C715" s="10">
        <f>+C716</f>
        <v>0</v>
      </c>
      <c r="D715" s="10">
        <f t="shared" ref="D715:R715" si="331">+D716</f>
        <v>50000000</v>
      </c>
      <c r="E715" s="10">
        <f t="shared" si="331"/>
        <v>0</v>
      </c>
      <c r="F715" s="10">
        <f t="shared" si="331"/>
        <v>0</v>
      </c>
      <c r="G715" s="10">
        <f t="shared" si="327"/>
        <v>50000000</v>
      </c>
      <c r="H715" s="10">
        <f t="shared" si="331"/>
        <v>0</v>
      </c>
      <c r="I715" s="10">
        <f t="shared" si="331"/>
        <v>0</v>
      </c>
      <c r="J715" s="10">
        <f t="shared" si="324"/>
        <v>50000000</v>
      </c>
      <c r="K715" s="10">
        <f t="shared" si="331"/>
        <v>0</v>
      </c>
      <c r="L715" s="10">
        <f t="shared" si="331"/>
        <v>0</v>
      </c>
      <c r="M715" s="10">
        <f t="shared" si="302"/>
        <v>0</v>
      </c>
      <c r="N715" s="10">
        <f t="shared" si="331"/>
        <v>0</v>
      </c>
      <c r="O715" s="10">
        <f t="shared" si="331"/>
        <v>0</v>
      </c>
      <c r="P715" s="10">
        <f t="shared" si="303"/>
        <v>0</v>
      </c>
      <c r="Q715" s="10">
        <f t="shared" si="304"/>
        <v>50000000</v>
      </c>
      <c r="R715" s="10">
        <f t="shared" si="325"/>
        <v>0</v>
      </c>
      <c r="S715" s="274"/>
      <c r="T715" s="290">
        <v>31102101</v>
      </c>
      <c r="U715" s="328" t="s">
        <v>1536</v>
      </c>
      <c r="V715" s="329">
        <v>0</v>
      </c>
      <c r="W715" s="329">
        <v>0</v>
      </c>
      <c r="X715" s="329">
        <v>50000000</v>
      </c>
      <c r="Y715" s="329">
        <v>0</v>
      </c>
      <c r="Z715" s="329">
        <f t="shared" si="328"/>
        <v>50000000</v>
      </c>
      <c r="AA715" s="329">
        <v>0</v>
      </c>
      <c r="AB715" s="329">
        <v>0</v>
      </c>
      <c r="AC715" s="329">
        <v>50000000</v>
      </c>
      <c r="AD715" s="329">
        <v>0</v>
      </c>
      <c r="AE715" s="329">
        <v>0</v>
      </c>
      <c r="AF715" s="329">
        <v>0</v>
      </c>
      <c r="AG715" s="329">
        <v>0</v>
      </c>
      <c r="AH715" s="329">
        <v>0</v>
      </c>
      <c r="AI715" s="329">
        <v>0</v>
      </c>
      <c r="AJ715" s="335">
        <f t="shared" si="329"/>
        <v>0</v>
      </c>
    </row>
    <row r="716" spans="1:36" s="255" customFormat="1" x14ac:dyDescent="0.25">
      <c r="A716" s="170">
        <v>3110210101</v>
      </c>
      <c r="B716" s="171" t="s">
        <v>1537</v>
      </c>
      <c r="C716" s="135"/>
      <c r="D716" s="135">
        <v>50000000</v>
      </c>
      <c r="E716" s="135">
        <v>0</v>
      </c>
      <c r="F716" s="135">
        <v>0</v>
      </c>
      <c r="G716" s="134">
        <f t="shared" si="327"/>
        <v>50000000</v>
      </c>
      <c r="H716" s="135">
        <v>0</v>
      </c>
      <c r="I716" s="135">
        <v>0</v>
      </c>
      <c r="J716" s="135">
        <f t="shared" si="324"/>
        <v>50000000</v>
      </c>
      <c r="K716" s="135">
        <v>0</v>
      </c>
      <c r="L716" s="135">
        <v>0</v>
      </c>
      <c r="M716" s="135">
        <f t="shared" si="302"/>
        <v>0</v>
      </c>
      <c r="N716" s="169">
        <v>0</v>
      </c>
      <c r="O716" s="135">
        <v>0</v>
      </c>
      <c r="P716" s="135">
        <f t="shared" si="303"/>
        <v>0</v>
      </c>
      <c r="Q716" s="135">
        <f t="shared" si="304"/>
        <v>50000000</v>
      </c>
      <c r="R716" s="135">
        <f t="shared" si="325"/>
        <v>0</v>
      </c>
      <c r="S716" s="274"/>
      <c r="T716" s="290">
        <v>3110210101</v>
      </c>
      <c r="U716" s="328" t="s">
        <v>1537</v>
      </c>
      <c r="V716" s="329">
        <v>0</v>
      </c>
      <c r="W716" s="329">
        <v>0</v>
      </c>
      <c r="X716" s="329">
        <v>50000000</v>
      </c>
      <c r="Y716" s="329">
        <v>0</v>
      </c>
      <c r="Z716" s="329">
        <f t="shared" si="328"/>
        <v>50000000</v>
      </c>
      <c r="AA716" s="329">
        <v>0</v>
      </c>
      <c r="AB716" s="329">
        <v>0</v>
      </c>
      <c r="AC716" s="329">
        <v>50000000</v>
      </c>
      <c r="AD716" s="329">
        <v>0</v>
      </c>
      <c r="AE716" s="329">
        <v>0</v>
      </c>
      <c r="AF716" s="329">
        <v>0</v>
      </c>
      <c r="AG716" s="329">
        <v>0</v>
      </c>
      <c r="AH716" s="329">
        <v>0</v>
      </c>
      <c r="AI716" s="329">
        <v>0</v>
      </c>
      <c r="AJ716" s="335">
        <f t="shared" si="329"/>
        <v>0</v>
      </c>
    </row>
    <row r="717" spans="1:36" s="255" customFormat="1" x14ac:dyDescent="0.25">
      <c r="A717" s="14">
        <v>31102102</v>
      </c>
      <c r="B717" s="9" t="s">
        <v>1538</v>
      </c>
      <c r="C717" s="10">
        <f>+C718</f>
        <v>0</v>
      </c>
      <c r="D717" s="10">
        <f t="shared" ref="D717:R717" si="332">+D718</f>
        <v>25000000</v>
      </c>
      <c r="E717" s="10">
        <f t="shared" si="332"/>
        <v>0</v>
      </c>
      <c r="F717" s="10">
        <f t="shared" si="332"/>
        <v>0</v>
      </c>
      <c r="G717" s="10">
        <f t="shared" si="327"/>
        <v>25000000</v>
      </c>
      <c r="H717" s="10">
        <f t="shared" si="332"/>
        <v>0</v>
      </c>
      <c r="I717" s="10">
        <f t="shared" si="332"/>
        <v>0</v>
      </c>
      <c r="J717" s="10">
        <f t="shared" si="324"/>
        <v>25000000</v>
      </c>
      <c r="K717" s="10">
        <f t="shared" si="332"/>
        <v>0</v>
      </c>
      <c r="L717" s="10">
        <f t="shared" si="332"/>
        <v>0</v>
      </c>
      <c r="M717" s="10">
        <f t="shared" si="302"/>
        <v>0</v>
      </c>
      <c r="N717" s="10">
        <f t="shared" si="332"/>
        <v>0</v>
      </c>
      <c r="O717" s="10">
        <f t="shared" si="332"/>
        <v>0</v>
      </c>
      <c r="P717" s="10">
        <f t="shared" si="303"/>
        <v>0</v>
      </c>
      <c r="Q717" s="10">
        <f t="shared" si="304"/>
        <v>25000000</v>
      </c>
      <c r="R717" s="10">
        <f t="shared" si="325"/>
        <v>0</v>
      </c>
      <c r="S717" s="274"/>
      <c r="T717" s="290">
        <v>31102102</v>
      </c>
      <c r="U717" s="328" t="s">
        <v>1538</v>
      </c>
      <c r="V717" s="329">
        <v>0</v>
      </c>
      <c r="W717" s="329">
        <v>0</v>
      </c>
      <c r="X717" s="329">
        <v>25000000</v>
      </c>
      <c r="Y717" s="329">
        <v>0</v>
      </c>
      <c r="Z717" s="329">
        <f t="shared" si="328"/>
        <v>25000000</v>
      </c>
      <c r="AA717" s="329">
        <v>0</v>
      </c>
      <c r="AB717" s="329">
        <v>0</v>
      </c>
      <c r="AC717" s="329">
        <v>25000000</v>
      </c>
      <c r="AD717" s="329">
        <v>0</v>
      </c>
      <c r="AE717" s="329">
        <v>0</v>
      </c>
      <c r="AF717" s="329">
        <v>0</v>
      </c>
      <c r="AG717" s="329">
        <v>0</v>
      </c>
      <c r="AH717" s="329">
        <v>0</v>
      </c>
      <c r="AI717" s="329">
        <v>0</v>
      </c>
      <c r="AJ717" s="335">
        <f t="shared" si="329"/>
        <v>0</v>
      </c>
    </row>
    <row r="718" spans="1:36" s="255" customFormat="1" x14ac:dyDescent="0.25">
      <c r="A718" s="170">
        <v>3110210201</v>
      </c>
      <c r="B718" s="171" t="s">
        <v>1539</v>
      </c>
      <c r="C718" s="135"/>
      <c r="D718" s="135">
        <v>25000000</v>
      </c>
      <c r="E718" s="135">
        <v>0</v>
      </c>
      <c r="F718" s="135">
        <v>0</v>
      </c>
      <c r="G718" s="134">
        <f t="shared" si="327"/>
        <v>25000000</v>
      </c>
      <c r="H718" s="135">
        <v>0</v>
      </c>
      <c r="I718" s="135">
        <v>0</v>
      </c>
      <c r="J718" s="135">
        <f t="shared" si="324"/>
        <v>25000000</v>
      </c>
      <c r="K718" s="135">
        <v>0</v>
      </c>
      <c r="L718" s="135">
        <v>0</v>
      </c>
      <c r="M718" s="135">
        <f t="shared" ref="M718:M781" si="333">+I718-L718</f>
        <v>0</v>
      </c>
      <c r="N718" s="169">
        <v>0</v>
      </c>
      <c r="O718" s="135">
        <v>0</v>
      </c>
      <c r="P718" s="135">
        <f t="shared" ref="P718:P781" si="334">+O718-I718</f>
        <v>0</v>
      </c>
      <c r="Q718" s="135">
        <f t="shared" ref="Q718:Q781" si="335">+G718-O718</f>
        <v>25000000</v>
      </c>
      <c r="R718" s="135">
        <f t="shared" si="325"/>
        <v>0</v>
      </c>
      <c r="S718" s="274"/>
      <c r="T718" s="290">
        <v>3110210201</v>
      </c>
      <c r="U718" s="328" t="s">
        <v>1539</v>
      </c>
      <c r="V718" s="329">
        <v>0</v>
      </c>
      <c r="W718" s="329">
        <v>0</v>
      </c>
      <c r="X718" s="329">
        <v>25000000</v>
      </c>
      <c r="Y718" s="329">
        <v>0</v>
      </c>
      <c r="Z718" s="329">
        <f t="shared" si="328"/>
        <v>25000000</v>
      </c>
      <c r="AA718" s="329">
        <v>0</v>
      </c>
      <c r="AB718" s="329">
        <v>0</v>
      </c>
      <c r="AC718" s="329">
        <v>25000000</v>
      </c>
      <c r="AD718" s="329">
        <v>0</v>
      </c>
      <c r="AE718" s="329">
        <v>0</v>
      </c>
      <c r="AF718" s="329">
        <v>0</v>
      </c>
      <c r="AG718" s="329">
        <v>0</v>
      </c>
      <c r="AH718" s="329">
        <v>0</v>
      </c>
      <c r="AI718" s="329">
        <v>0</v>
      </c>
      <c r="AJ718" s="335">
        <f t="shared" si="329"/>
        <v>0</v>
      </c>
    </row>
    <row r="719" spans="1:36" s="255" customFormat="1" x14ac:dyDescent="0.25">
      <c r="A719" s="233">
        <v>312</v>
      </c>
      <c r="B719" s="234" t="s">
        <v>1540</v>
      </c>
      <c r="C719" s="145">
        <f>+C720+C724</f>
        <v>0</v>
      </c>
      <c r="D719" s="145">
        <f t="shared" ref="D719:R719" si="336">+D720+D724</f>
        <v>715928089</v>
      </c>
      <c r="E719" s="145">
        <f t="shared" si="336"/>
        <v>0</v>
      </c>
      <c r="F719" s="145">
        <f t="shared" si="336"/>
        <v>0</v>
      </c>
      <c r="G719" s="145">
        <f t="shared" si="327"/>
        <v>715928089</v>
      </c>
      <c r="H719" s="145">
        <f t="shared" si="336"/>
        <v>767948</v>
      </c>
      <c r="I719" s="145">
        <f t="shared" si="336"/>
        <v>767948</v>
      </c>
      <c r="J719" s="145">
        <f t="shared" si="324"/>
        <v>715160141</v>
      </c>
      <c r="K719" s="145">
        <f t="shared" si="336"/>
        <v>646848</v>
      </c>
      <c r="L719" s="145">
        <f t="shared" si="336"/>
        <v>646848</v>
      </c>
      <c r="M719" s="145">
        <f t="shared" si="333"/>
        <v>121100</v>
      </c>
      <c r="N719" s="145">
        <f t="shared" si="336"/>
        <v>646848</v>
      </c>
      <c r="O719" s="145">
        <f t="shared" si="336"/>
        <v>10767948</v>
      </c>
      <c r="P719" s="145">
        <f t="shared" si="334"/>
        <v>10000000</v>
      </c>
      <c r="Q719" s="145">
        <f t="shared" si="335"/>
        <v>705160141</v>
      </c>
      <c r="R719" s="145">
        <f t="shared" si="325"/>
        <v>646848</v>
      </c>
      <c r="S719" s="274"/>
      <c r="T719" s="290">
        <v>312</v>
      </c>
      <c r="U719" s="328" t="s">
        <v>1540</v>
      </c>
      <c r="V719" s="329">
        <v>0</v>
      </c>
      <c r="W719" s="329">
        <v>0</v>
      </c>
      <c r="X719" s="329">
        <v>715928089</v>
      </c>
      <c r="Y719" s="329">
        <v>0</v>
      </c>
      <c r="Z719" s="329">
        <f t="shared" si="328"/>
        <v>715928089</v>
      </c>
      <c r="AA719" s="329">
        <v>646848</v>
      </c>
      <c r="AB719" s="329">
        <v>10767948</v>
      </c>
      <c r="AC719" s="329">
        <v>705160141</v>
      </c>
      <c r="AD719" s="329">
        <v>767948</v>
      </c>
      <c r="AE719" s="329">
        <v>767948</v>
      </c>
      <c r="AF719" s="329">
        <v>10000000</v>
      </c>
      <c r="AG719" s="329">
        <v>0</v>
      </c>
      <c r="AH719" s="329">
        <v>646848</v>
      </c>
      <c r="AI719" s="329">
        <v>646848</v>
      </c>
      <c r="AJ719" s="335">
        <f t="shared" si="329"/>
        <v>0</v>
      </c>
    </row>
    <row r="720" spans="1:36" s="255" customFormat="1" x14ac:dyDescent="0.25">
      <c r="A720" s="233">
        <v>31201</v>
      </c>
      <c r="B720" s="234" t="s">
        <v>1541</v>
      </c>
      <c r="C720" s="145">
        <f>+C721</f>
        <v>0</v>
      </c>
      <c r="D720" s="145">
        <f t="shared" ref="D720:R722" si="337">+D721</f>
        <v>5500000</v>
      </c>
      <c r="E720" s="145">
        <f t="shared" si="337"/>
        <v>0</v>
      </c>
      <c r="F720" s="145">
        <f t="shared" si="337"/>
        <v>0</v>
      </c>
      <c r="G720" s="145">
        <f t="shared" si="327"/>
        <v>5500000</v>
      </c>
      <c r="H720" s="145">
        <f t="shared" si="337"/>
        <v>0</v>
      </c>
      <c r="I720" s="145">
        <f t="shared" si="337"/>
        <v>0</v>
      </c>
      <c r="J720" s="145">
        <f t="shared" si="324"/>
        <v>5500000</v>
      </c>
      <c r="K720" s="145">
        <f t="shared" si="337"/>
        <v>0</v>
      </c>
      <c r="L720" s="145">
        <f t="shared" si="337"/>
        <v>0</v>
      </c>
      <c r="M720" s="145">
        <f t="shared" si="333"/>
        <v>0</v>
      </c>
      <c r="N720" s="145">
        <f t="shared" si="337"/>
        <v>0</v>
      </c>
      <c r="O720" s="145">
        <f t="shared" si="337"/>
        <v>0</v>
      </c>
      <c r="P720" s="145">
        <f t="shared" si="334"/>
        <v>0</v>
      </c>
      <c r="Q720" s="145">
        <f t="shared" si="335"/>
        <v>5500000</v>
      </c>
      <c r="R720" s="145">
        <f t="shared" si="325"/>
        <v>0</v>
      </c>
      <c r="S720" s="274"/>
      <c r="T720" s="290">
        <v>31201</v>
      </c>
      <c r="U720" s="328" t="s">
        <v>1541</v>
      </c>
      <c r="V720" s="329">
        <v>0</v>
      </c>
      <c r="W720" s="329">
        <v>0</v>
      </c>
      <c r="X720" s="329">
        <v>5500000</v>
      </c>
      <c r="Y720" s="329">
        <v>0</v>
      </c>
      <c r="Z720" s="329">
        <f t="shared" si="328"/>
        <v>5500000</v>
      </c>
      <c r="AA720" s="329">
        <v>0</v>
      </c>
      <c r="AB720" s="329">
        <v>0</v>
      </c>
      <c r="AC720" s="329">
        <v>5500000</v>
      </c>
      <c r="AD720" s="329">
        <v>0</v>
      </c>
      <c r="AE720" s="329">
        <v>0</v>
      </c>
      <c r="AF720" s="329">
        <v>0</v>
      </c>
      <c r="AG720" s="329">
        <v>0</v>
      </c>
      <c r="AH720" s="329">
        <v>0</v>
      </c>
      <c r="AI720" s="329">
        <v>0</v>
      </c>
      <c r="AJ720" s="335">
        <f t="shared" si="329"/>
        <v>0</v>
      </c>
    </row>
    <row r="721" spans="1:36" s="255" customFormat="1" x14ac:dyDescent="0.25">
      <c r="A721" s="233">
        <v>312011</v>
      </c>
      <c r="B721" s="234" t="s">
        <v>1542</v>
      </c>
      <c r="C721" s="145">
        <f>+C722</f>
        <v>0</v>
      </c>
      <c r="D721" s="145">
        <f t="shared" si="337"/>
        <v>5500000</v>
      </c>
      <c r="E721" s="145">
        <f t="shared" si="337"/>
        <v>0</v>
      </c>
      <c r="F721" s="145">
        <f t="shared" si="337"/>
        <v>0</v>
      </c>
      <c r="G721" s="145">
        <f t="shared" si="327"/>
        <v>5500000</v>
      </c>
      <c r="H721" s="145">
        <f t="shared" si="337"/>
        <v>0</v>
      </c>
      <c r="I721" s="145">
        <f t="shared" si="337"/>
        <v>0</v>
      </c>
      <c r="J721" s="145">
        <f t="shared" si="324"/>
        <v>5500000</v>
      </c>
      <c r="K721" s="145">
        <f t="shared" si="337"/>
        <v>0</v>
      </c>
      <c r="L721" s="145">
        <f t="shared" si="337"/>
        <v>0</v>
      </c>
      <c r="M721" s="145">
        <f t="shared" si="333"/>
        <v>0</v>
      </c>
      <c r="N721" s="145">
        <f t="shared" si="337"/>
        <v>0</v>
      </c>
      <c r="O721" s="145">
        <f t="shared" si="337"/>
        <v>0</v>
      </c>
      <c r="P721" s="145">
        <f t="shared" si="334"/>
        <v>0</v>
      </c>
      <c r="Q721" s="145">
        <f t="shared" si="335"/>
        <v>5500000</v>
      </c>
      <c r="R721" s="145">
        <f t="shared" si="325"/>
        <v>0</v>
      </c>
      <c r="S721" s="274"/>
      <c r="T721" s="290">
        <v>312011</v>
      </c>
      <c r="U721" s="328" t="s">
        <v>1542</v>
      </c>
      <c r="V721" s="329">
        <v>0</v>
      </c>
      <c r="W721" s="329">
        <v>0</v>
      </c>
      <c r="X721" s="329">
        <v>5500000</v>
      </c>
      <c r="Y721" s="329">
        <v>0</v>
      </c>
      <c r="Z721" s="329">
        <f t="shared" si="328"/>
        <v>5500000</v>
      </c>
      <c r="AA721" s="329">
        <v>0</v>
      </c>
      <c r="AB721" s="329">
        <v>0</v>
      </c>
      <c r="AC721" s="329">
        <v>5500000</v>
      </c>
      <c r="AD721" s="329">
        <v>0</v>
      </c>
      <c r="AE721" s="329">
        <v>0</v>
      </c>
      <c r="AF721" s="329">
        <v>0</v>
      </c>
      <c r="AG721" s="329">
        <v>0</v>
      </c>
      <c r="AH721" s="329">
        <v>0</v>
      </c>
      <c r="AI721" s="329">
        <v>0</v>
      </c>
      <c r="AJ721" s="335">
        <f t="shared" si="329"/>
        <v>0</v>
      </c>
    </row>
    <row r="722" spans="1:36" s="255" customFormat="1" x14ac:dyDescent="0.25">
      <c r="A722" s="14">
        <v>31201101</v>
      </c>
      <c r="B722" s="9" t="s">
        <v>1543</v>
      </c>
      <c r="C722" s="10">
        <f>+C723</f>
        <v>0</v>
      </c>
      <c r="D722" s="10">
        <f t="shared" si="337"/>
        <v>5500000</v>
      </c>
      <c r="E722" s="10">
        <f t="shared" si="337"/>
        <v>0</v>
      </c>
      <c r="F722" s="10">
        <f t="shared" si="337"/>
        <v>0</v>
      </c>
      <c r="G722" s="10">
        <f t="shared" si="327"/>
        <v>5500000</v>
      </c>
      <c r="H722" s="10">
        <f t="shared" si="337"/>
        <v>0</v>
      </c>
      <c r="I722" s="10">
        <f t="shared" si="337"/>
        <v>0</v>
      </c>
      <c r="J722" s="10">
        <f t="shared" si="324"/>
        <v>5500000</v>
      </c>
      <c r="K722" s="10">
        <f t="shared" si="337"/>
        <v>0</v>
      </c>
      <c r="L722" s="10">
        <f t="shared" si="337"/>
        <v>0</v>
      </c>
      <c r="M722" s="10">
        <f t="shared" si="333"/>
        <v>0</v>
      </c>
      <c r="N722" s="10">
        <f t="shared" si="337"/>
        <v>0</v>
      </c>
      <c r="O722" s="10">
        <f t="shared" si="337"/>
        <v>0</v>
      </c>
      <c r="P722" s="10">
        <f t="shared" si="334"/>
        <v>0</v>
      </c>
      <c r="Q722" s="10">
        <f t="shared" si="335"/>
        <v>5500000</v>
      </c>
      <c r="R722" s="10">
        <f t="shared" si="325"/>
        <v>0</v>
      </c>
      <c r="S722" s="274"/>
      <c r="T722" s="290">
        <v>31201101</v>
      </c>
      <c r="U722" s="328" t="s">
        <v>1543</v>
      </c>
      <c r="V722" s="329">
        <v>0</v>
      </c>
      <c r="W722" s="329">
        <v>0</v>
      </c>
      <c r="X722" s="329">
        <v>5500000</v>
      </c>
      <c r="Y722" s="329">
        <v>0</v>
      </c>
      <c r="Z722" s="329">
        <f t="shared" si="328"/>
        <v>5500000</v>
      </c>
      <c r="AA722" s="329">
        <v>0</v>
      </c>
      <c r="AB722" s="329">
        <v>0</v>
      </c>
      <c r="AC722" s="329">
        <v>5500000</v>
      </c>
      <c r="AD722" s="329">
        <v>0</v>
      </c>
      <c r="AE722" s="329">
        <v>0</v>
      </c>
      <c r="AF722" s="329">
        <v>0</v>
      </c>
      <c r="AG722" s="329">
        <v>0</v>
      </c>
      <c r="AH722" s="329">
        <v>0</v>
      </c>
      <c r="AI722" s="329">
        <v>0</v>
      </c>
      <c r="AJ722" s="335">
        <f t="shared" si="329"/>
        <v>0</v>
      </c>
    </row>
    <row r="723" spans="1:36" s="255" customFormat="1" x14ac:dyDescent="0.25">
      <c r="A723" s="170">
        <v>3120110101</v>
      </c>
      <c r="B723" s="171" t="s">
        <v>1544</v>
      </c>
      <c r="C723" s="135"/>
      <c r="D723" s="135">
        <v>5500000</v>
      </c>
      <c r="E723" s="135">
        <v>0</v>
      </c>
      <c r="F723" s="135">
        <v>0</v>
      </c>
      <c r="G723" s="134">
        <f t="shared" si="327"/>
        <v>5500000</v>
      </c>
      <c r="H723" s="135">
        <v>0</v>
      </c>
      <c r="I723" s="135">
        <v>0</v>
      </c>
      <c r="J723" s="135">
        <f t="shared" si="324"/>
        <v>5500000</v>
      </c>
      <c r="K723" s="135">
        <v>0</v>
      </c>
      <c r="L723" s="135">
        <v>0</v>
      </c>
      <c r="M723" s="135">
        <f t="shared" si="333"/>
        <v>0</v>
      </c>
      <c r="N723" s="169">
        <v>0</v>
      </c>
      <c r="O723" s="135">
        <v>0</v>
      </c>
      <c r="P723" s="135">
        <f t="shared" si="334"/>
        <v>0</v>
      </c>
      <c r="Q723" s="135">
        <f t="shared" si="335"/>
        <v>5500000</v>
      </c>
      <c r="R723" s="135">
        <f t="shared" si="325"/>
        <v>0</v>
      </c>
      <c r="S723" s="274"/>
      <c r="T723" s="290">
        <v>3120110101</v>
      </c>
      <c r="U723" s="328" t="s">
        <v>1544</v>
      </c>
      <c r="V723" s="329">
        <v>0</v>
      </c>
      <c r="W723" s="329">
        <v>0</v>
      </c>
      <c r="X723" s="329">
        <v>5500000</v>
      </c>
      <c r="Y723" s="329">
        <v>0</v>
      </c>
      <c r="Z723" s="329">
        <f t="shared" si="328"/>
        <v>5500000</v>
      </c>
      <c r="AA723" s="329">
        <v>0</v>
      </c>
      <c r="AB723" s="329">
        <v>0</v>
      </c>
      <c r="AC723" s="329">
        <v>5500000</v>
      </c>
      <c r="AD723" s="329">
        <v>0</v>
      </c>
      <c r="AE723" s="329">
        <v>0</v>
      </c>
      <c r="AF723" s="329">
        <v>0</v>
      </c>
      <c r="AG723" s="329">
        <v>0</v>
      </c>
      <c r="AH723" s="329">
        <v>0</v>
      </c>
      <c r="AI723" s="329">
        <v>0</v>
      </c>
      <c r="AJ723" s="335">
        <f t="shared" si="329"/>
        <v>0</v>
      </c>
    </row>
    <row r="724" spans="1:36" s="255" customFormat="1" x14ac:dyDescent="0.25">
      <c r="A724" s="233">
        <v>31202</v>
      </c>
      <c r="B724" s="234" t="s">
        <v>1545</v>
      </c>
      <c r="C724" s="145">
        <f>+C725</f>
        <v>0</v>
      </c>
      <c r="D724" s="145">
        <f t="shared" ref="D724:R724" si="338">+D725</f>
        <v>710428089</v>
      </c>
      <c r="E724" s="145">
        <f t="shared" si="338"/>
        <v>0</v>
      </c>
      <c r="F724" s="145">
        <f t="shared" si="338"/>
        <v>0</v>
      </c>
      <c r="G724" s="145">
        <f t="shared" si="327"/>
        <v>710428089</v>
      </c>
      <c r="H724" s="145">
        <f t="shared" si="338"/>
        <v>767948</v>
      </c>
      <c r="I724" s="145">
        <f t="shared" si="338"/>
        <v>767948</v>
      </c>
      <c r="J724" s="145">
        <f t="shared" si="324"/>
        <v>709660141</v>
      </c>
      <c r="K724" s="145">
        <f t="shared" si="338"/>
        <v>646848</v>
      </c>
      <c r="L724" s="145">
        <f t="shared" si="338"/>
        <v>646848</v>
      </c>
      <c r="M724" s="145">
        <f t="shared" si="333"/>
        <v>121100</v>
      </c>
      <c r="N724" s="145">
        <f t="shared" si="338"/>
        <v>646848</v>
      </c>
      <c r="O724" s="145">
        <f t="shared" si="338"/>
        <v>10767948</v>
      </c>
      <c r="P724" s="145">
        <f t="shared" si="334"/>
        <v>10000000</v>
      </c>
      <c r="Q724" s="145">
        <f t="shared" si="335"/>
        <v>699660141</v>
      </c>
      <c r="R724" s="145">
        <f t="shared" si="325"/>
        <v>646848</v>
      </c>
      <c r="S724" s="274"/>
      <c r="T724" s="290">
        <v>31202</v>
      </c>
      <c r="U724" s="328" t="s">
        <v>1545</v>
      </c>
      <c r="V724" s="329">
        <v>0</v>
      </c>
      <c r="W724" s="329">
        <v>0</v>
      </c>
      <c r="X724" s="329">
        <v>710428089</v>
      </c>
      <c r="Y724" s="329">
        <v>0</v>
      </c>
      <c r="Z724" s="329">
        <f t="shared" si="328"/>
        <v>710428089</v>
      </c>
      <c r="AA724" s="329">
        <v>646848</v>
      </c>
      <c r="AB724" s="329">
        <v>10767948</v>
      </c>
      <c r="AC724" s="329">
        <v>699660141</v>
      </c>
      <c r="AD724" s="329">
        <v>767948</v>
      </c>
      <c r="AE724" s="329">
        <v>767948</v>
      </c>
      <c r="AF724" s="329">
        <v>10000000</v>
      </c>
      <c r="AG724" s="329">
        <v>0</v>
      </c>
      <c r="AH724" s="329">
        <v>646848</v>
      </c>
      <c r="AI724" s="329">
        <v>646848</v>
      </c>
      <c r="AJ724" s="335">
        <f t="shared" si="329"/>
        <v>0</v>
      </c>
    </row>
    <row r="725" spans="1:36" s="255" customFormat="1" x14ac:dyDescent="0.25">
      <c r="A725" s="14">
        <v>312021</v>
      </c>
      <c r="B725" s="9" t="s">
        <v>1546</v>
      </c>
      <c r="C725" s="10">
        <f>+C726+C727+C728</f>
        <v>0</v>
      </c>
      <c r="D725" s="10">
        <f t="shared" ref="D725:R725" si="339">+D726+D727+D728</f>
        <v>710428089</v>
      </c>
      <c r="E725" s="10">
        <f t="shared" si="339"/>
        <v>0</v>
      </c>
      <c r="F725" s="10">
        <f t="shared" si="339"/>
        <v>0</v>
      </c>
      <c r="G725" s="10">
        <f t="shared" si="327"/>
        <v>710428089</v>
      </c>
      <c r="H725" s="10">
        <f t="shared" si="339"/>
        <v>767948</v>
      </c>
      <c r="I725" s="10">
        <f t="shared" si="339"/>
        <v>767948</v>
      </c>
      <c r="J725" s="10">
        <f t="shared" si="324"/>
        <v>709660141</v>
      </c>
      <c r="K725" s="10">
        <f t="shared" si="339"/>
        <v>646848</v>
      </c>
      <c r="L725" s="10">
        <f t="shared" si="339"/>
        <v>646848</v>
      </c>
      <c r="M725" s="10">
        <f t="shared" si="333"/>
        <v>121100</v>
      </c>
      <c r="N725" s="10">
        <f t="shared" si="339"/>
        <v>646848</v>
      </c>
      <c r="O725" s="10">
        <f t="shared" si="339"/>
        <v>10767948</v>
      </c>
      <c r="P725" s="10">
        <f t="shared" si="334"/>
        <v>10000000</v>
      </c>
      <c r="Q725" s="10">
        <f t="shared" si="335"/>
        <v>699660141</v>
      </c>
      <c r="R725" s="10">
        <f t="shared" si="325"/>
        <v>646848</v>
      </c>
      <c r="S725" s="274"/>
      <c r="T725" s="290">
        <v>312021</v>
      </c>
      <c r="U725" s="328" t="s">
        <v>1546</v>
      </c>
      <c r="V725" s="329">
        <v>0</v>
      </c>
      <c r="W725" s="329">
        <v>0</v>
      </c>
      <c r="X725" s="329">
        <v>710428089</v>
      </c>
      <c r="Y725" s="329">
        <v>0</v>
      </c>
      <c r="Z725" s="329">
        <f t="shared" si="328"/>
        <v>710428089</v>
      </c>
      <c r="AA725" s="329">
        <v>646848</v>
      </c>
      <c r="AB725" s="329">
        <v>10767948</v>
      </c>
      <c r="AC725" s="329">
        <v>699660141</v>
      </c>
      <c r="AD725" s="329">
        <v>767948</v>
      </c>
      <c r="AE725" s="329">
        <v>767948</v>
      </c>
      <c r="AF725" s="329">
        <v>10000000</v>
      </c>
      <c r="AG725" s="329">
        <v>0</v>
      </c>
      <c r="AH725" s="329">
        <v>646848</v>
      </c>
      <c r="AI725" s="329">
        <v>646848</v>
      </c>
      <c r="AJ725" s="335">
        <f t="shared" si="329"/>
        <v>0</v>
      </c>
    </row>
    <row r="726" spans="1:36" s="255" customFormat="1" x14ac:dyDescent="0.25">
      <c r="A726" s="170">
        <v>31202101</v>
      </c>
      <c r="B726" s="171" t="s">
        <v>1547</v>
      </c>
      <c r="C726" s="135"/>
      <c r="D726" s="135">
        <v>10000000</v>
      </c>
      <c r="E726" s="135">
        <v>0</v>
      </c>
      <c r="F726" s="135">
        <v>0</v>
      </c>
      <c r="G726" s="134">
        <f t="shared" si="327"/>
        <v>10000000</v>
      </c>
      <c r="H726" s="135">
        <v>0</v>
      </c>
      <c r="I726" s="135">
        <v>0</v>
      </c>
      <c r="J726" s="135">
        <f t="shared" si="324"/>
        <v>10000000</v>
      </c>
      <c r="K726" s="135">
        <v>0</v>
      </c>
      <c r="L726" s="135">
        <v>0</v>
      </c>
      <c r="M726" s="135">
        <f t="shared" si="333"/>
        <v>0</v>
      </c>
      <c r="N726" s="169">
        <v>0</v>
      </c>
      <c r="O726" s="135">
        <v>0</v>
      </c>
      <c r="P726" s="135">
        <f t="shared" si="334"/>
        <v>0</v>
      </c>
      <c r="Q726" s="135">
        <f t="shared" si="335"/>
        <v>10000000</v>
      </c>
      <c r="R726" s="135">
        <f t="shared" si="325"/>
        <v>0</v>
      </c>
      <c r="S726" s="274"/>
      <c r="T726" s="290">
        <v>31202101</v>
      </c>
      <c r="U726" s="328" t="s">
        <v>1547</v>
      </c>
      <c r="V726" s="329">
        <v>0</v>
      </c>
      <c r="W726" s="329">
        <v>0</v>
      </c>
      <c r="X726" s="329">
        <v>10000000</v>
      </c>
      <c r="Y726" s="329">
        <v>0</v>
      </c>
      <c r="Z726" s="329">
        <f t="shared" si="328"/>
        <v>10000000</v>
      </c>
      <c r="AA726" s="329">
        <v>0</v>
      </c>
      <c r="AB726" s="329">
        <v>0</v>
      </c>
      <c r="AC726" s="329">
        <v>10000000</v>
      </c>
      <c r="AD726" s="329">
        <v>0</v>
      </c>
      <c r="AE726" s="329">
        <v>0</v>
      </c>
      <c r="AF726" s="329">
        <v>0</v>
      </c>
      <c r="AG726" s="329">
        <v>0</v>
      </c>
      <c r="AH726" s="329">
        <v>0</v>
      </c>
      <c r="AI726" s="329">
        <v>0</v>
      </c>
      <c r="AJ726" s="335">
        <f t="shared" si="329"/>
        <v>0</v>
      </c>
    </row>
    <row r="727" spans="1:36" s="255" customFormat="1" ht="39" customHeight="1" x14ac:dyDescent="0.25">
      <c r="A727" s="44">
        <v>31202102</v>
      </c>
      <c r="B727" s="171" t="s">
        <v>1548</v>
      </c>
      <c r="C727" s="135"/>
      <c r="D727" s="135">
        <v>10000000</v>
      </c>
      <c r="E727" s="135">
        <v>0</v>
      </c>
      <c r="F727" s="135">
        <v>0</v>
      </c>
      <c r="G727" s="134">
        <f t="shared" si="327"/>
        <v>10000000</v>
      </c>
      <c r="H727" s="135">
        <v>0</v>
      </c>
      <c r="I727" s="135">
        <v>0</v>
      </c>
      <c r="J727" s="135">
        <f t="shared" si="324"/>
        <v>10000000</v>
      </c>
      <c r="K727" s="135">
        <v>0</v>
      </c>
      <c r="L727" s="135">
        <v>0</v>
      </c>
      <c r="M727" s="135">
        <f t="shared" si="333"/>
        <v>0</v>
      </c>
      <c r="N727" s="169">
        <v>0</v>
      </c>
      <c r="O727" s="135">
        <v>0</v>
      </c>
      <c r="P727" s="135">
        <f t="shared" si="334"/>
        <v>0</v>
      </c>
      <c r="Q727" s="135">
        <f t="shared" si="335"/>
        <v>10000000</v>
      </c>
      <c r="R727" s="135">
        <f t="shared" si="325"/>
        <v>0</v>
      </c>
      <c r="S727" s="274"/>
      <c r="T727" s="290">
        <v>31202102</v>
      </c>
      <c r="U727" s="328" t="s">
        <v>1548</v>
      </c>
      <c r="V727" s="329">
        <v>0</v>
      </c>
      <c r="W727" s="329">
        <v>0</v>
      </c>
      <c r="X727" s="329">
        <v>10000000</v>
      </c>
      <c r="Y727" s="329">
        <v>0</v>
      </c>
      <c r="Z727" s="329">
        <f t="shared" si="328"/>
        <v>10000000</v>
      </c>
      <c r="AA727" s="329">
        <v>0</v>
      </c>
      <c r="AB727" s="329">
        <v>0</v>
      </c>
      <c r="AC727" s="329">
        <v>10000000</v>
      </c>
      <c r="AD727" s="329">
        <v>0</v>
      </c>
      <c r="AE727" s="329">
        <v>0</v>
      </c>
      <c r="AF727" s="329">
        <v>0</v>
      </c>
      <c r="AG727" s="329">
        <v>0</v>
      </c>
      <c r="AH727" s="329">
        <v>0</v>
      </c>
      <c r="AI727" s="329">
        <v>0</v>
      </c>
      <c r="AJ727" s="335">
        <f t="shared" si="329"/>
        <v>0</v>
      </c>
    </row>
    <row r="728" spans="1:36" s="255" customFormat="1" x14ac:dyDescent="0.25">
      <c r="A728" s="170">
        <v>31202103</v>
      </c>
      <c r="B728" s="171" t="s">
        <v>1549</v>
      </c>
      <c r="C728" s="135"/>
      <c r="D728" s="135">
        <v>690428089</v>
      </c>
      <c r="E728" s="135">
        <v>0</v>
      </c>
      <c r="F728" s="135">
        <v>0</v>
      </c>
      <c r="G728" s="134">
        <f t="shared" si="327"/>
        <v>690428089</v>
      </c>
      <c r="H728" s="135">
        <v>767948</v>
      </c>
      <c r="I728" s="135">
        <v>767948</v>
      </c>
      <c r="J728" s="135">
        <f t="shared" si="324"/>
        <v>689660141</v>
      </c>
      <c r="K728" s="135">
        <v>646848</v>
      </c>
      <c r="L728" s="135">
        <v>646848</v>
      </c>
      <c r="M728" s="135">
        <f t="shared" si="333"/>
        <v>121100</v>
      </c>
      <c r="N728" s="169">
        <v>646848</v>
      </c>
      <c r="O728" s="135">
        <v>10767948</v>
      </c>
      <c r="P728" s="135">
        <f t="shared" si="334"/>
        <v>10000000</v>
      </c>
      <c r="Q728" s="135">
        <f t="shared" si="335"/>
        <v>679660141</v>
      </c>
      <c r="R728" s="135">
        <f t="shared" si="325"/>
        <v>646848</v>
      </c>
      <c r="S728" s="274"/>
      <c r="T728" s="290">
        <v>31202103</v>
      </c>
      <c r="U728" s="328" t="s">
        <v>1549</v>
      </c>
      <c r="V728" s="329">
        <v>0</v>
      </c>
      <c r="W728" s="329">
        <v>0</v>
      </c>
      <c r="X728" s="329">
        <v>690428089</v>
      </c>
      <c r="Y728" s="329">
        <v>0</v>
      </c>
      <c r="Z728" s="329">
        <f t="shared" si="328"/>
        <v>690428089</v>
      </c>
      <c r="AA728" s="329">
        <v>646848</v>
      </c>
      <c r="AB728" s="329">
        <v>10767948</v>
      </c>
      <c r="AC728" s="329">
        <v>679660141</v>
      </c>
      <c r="AD728" s="329">
        <v>767948</v>
      </c>
      <c r="AE728" s="329">
        <v>767948</v>
      </c>
      <c r="AF728" s="329">
        <v>10000000</v>
      </c>
      <c r="AG728" s="329">
        <v>0</v>
      </c>
      <c r="AH728" s="329">
        <v>646848</v>
      </c>
      <c r="AI728" s="329">
        <v>646848</v>
      </c>
      <c r="AJ728" s="335">
        <f t="shared" si="329"/>
        <v>0</v>
      </c>
    </row>
    <row r="729" spans="1:36" s="255" customFormat="1" x14ac:dyDescent="0.25">
      <c r="A729" s="233">
        <v>313</v>
      </c>
      <c r="B729" s="234" t="s">
        <v>1550</v>
      </c>
      <c r="C729" s="145">
        <f>+C730+C747+C755+C767</f>
        <v>0</v>
      </c>
      <c r="D729" s="145">
        <f t="shared" ref="D729:R729" si="340">+D730+D747+D755+D767</f>
        <v>4655405709.04</v>
      </c>
      <c r="E729" s="145">
        <f t="shared" si="340"/>
        <v>12171864</v>
      </c>
      <c r="F729" s="145">
        <f t="shared" si="340"/>
        <v>4878892684</v>
      </c>
      <c r="G729" s="145">
        <f t="shared" si="327"/>
        <v>9522126529.0400009</v>
      </c>
      <c r="H729" s="145">
        <f t="shared" si="340"/>
        <v>255970055</v>
      </c>
      <c r="I729" s="145">
        <f t="shared" si="340"/>
        <v>1263552287.96</v>
      </c>
      <c r="J729" s="145">
        <f t="shared" si="324"/>
        <v>8258574241.0800009</v>
      </c>
      <c r="K729" s="145">
        <f t="shared" si="340"/>
        <v>296039434</v>
      </c>
      <c r="L729" s="145">
        <f t="shared" si="340"/>
        <v>691232967.17000008</v>
      </c>
      <c r="M729" s="145">
        <f t="shared" si="333"/>
        <v>572319320.78999996</v>
      </c>
      <c r="N729" s="145">
        <f t="shared" si="340"/>
        <v>355517105</v>
      </c>
      <c r="O729" s="145">
        <f t="shared" si="340"/>
        <v>1431463730.1700001</v>
      </c>
      <c r="P729" s="145">
        <f t="shared" si="334"/>
        <v>167911442.21000004</v>
      </c>
      <c r="Q729" s="145">
        <f t="shared" si="335"/>
        <v>8090662798.8700008</v>
      </c>
      <c r="R729" s="145">
        <f t="shared" si="325"/>
        <v>691232967.17000008</v>
      </c>
      <c r="S729" s="274"/>
      <c r="T729" s="290">
        <v>313</v>
      </c>
      <c r="U729" s="328" t="s">
        <v>1550</v>
      </c>
      <c r="V729" s="329">
        <v>0</v>
      </c>
      <c r="W729" s="329">
        <f>+W730+W747+W755+W767</f>
        <v>4878892684</v>
      </c>
      <c r="X729" s="329">
        <v>4655405709.04</v>
      </c>
      <c r="Y729" s="329">
        <v>12171864</v>
      </c>
      <c r="Z729" s="329">
        <f t="shared" si="328"/>
        <v>9522126529.0400009</v>
      </c>
      <c r="AA729" s="329">
        <v>355517105</v>
      </c>
      <c r="AB729" s="329">
        <v>1431463730.1700001</v>
      </c>
      <c r="AC729" s="329">
        <v>6016511764.8699999</v>
      </c>
      <c r="AD729" s="329">
        <v>255970055.00000012</v>
      </c>
      <c r="AE729" s="329">
        <v>1263552287.96</v>
      </c>
      <c r="AF729" s="329">
        <v>167911442.21000004</v>
      </c>
      <c r="AG729" s="329">
        <v>396081322.17000002</v>
      </c>
      <c r="AH729" s="329">
        <v>296039433.99999994</v>
      </c>
      <c r="AI729" s="329">
        <v>692120756.16999996</v>
      </c>
      <c r="AJ729" s="335">
        <f t="shared" si="329"/>
        <v>0</v>
      </c>
    </row>
    <row r="730" spans="1:36" s="255" customFormat="1" x14ac:dyDescent="0.25">
      <c r="A730" s="233">
        <v>31301</v>
      </c>
      <c r="B730" s="234" t="s">
        <v>1551</v>
      </c>
      <c r="C730" s="145">
        <f>+C731</f>
        <v>0</v>
      </c>
      <c r="D730" s="145">
        <f t="shared" ref="D730:R730" si="341">+D731</f>
        <v>642929500</v>
      </c>
      <c r="E730" s="145">
        <f t="shared" si="341"/>
        <v>0</v>
      </c>
      <c r="F730" s="145">
        <f t="shared" si="341"/>
        <v>1886651034</v>
      </c>
      <c r="G730" s="145">
        <f t="shared" si="327"/>
        <v>2529580534</v>
      </c>
      <c r="H730" s="145">
        <f t="shared" si="341"/>
        <v>230778020</v>
      </c>
      <c r="I730" s="145">
        <f t="shared" si="341"/>
        <v>545154321</v>
      </c>
      <c r="J730" s="145">
        <f t="shared" si="324"/>
        <v>1984426213</v>
      </c>
      <c r="K730" s="145">
        <f t="shared" si="341"/>
        <v>220349699</v>
      </c>
      <c r="L730" s="145">
        <f t="shared" si="341"/>
        <v>460509614</v>
      </c>
      <c r="M730" s="145">
        <f t="shared" si="333"/>
        <v>84644707</v>
      </c>
      <c r="N730" s="145">
        <f t="shared" si="341"/>
        <v>272435020</v>
      </c>
      <c r="O730" s="145">
        <f t="shared" si="341"/>
        <v>586811321</v>
      </c>
      <c r="P730" s="145">
        <f t="shared" si="334"/>
        <v>41657000</v>
      </c>
      <c r="Q730" s="145">
        <f t="shared" si="335"/>
        <v>1942769213</v>
      </c>
      <c r="R730" s="145">
        <f t="shared" si="325"/>
        <v>460509614</v>
      </c>
      <c r="S730" s="274"/>
      <c r="T730" s="290">
        <v>31301</v>
      </c>
      <c r="U730" s="328" t="s">
        <v>1551</v>
      </c>
      <c r="V730" s="329">
        <v>0</v>
      </c>
      <c r="W730" s="329">
        <f>+W731</f>
        <v>1886651034</v>
      </c>
      <c r="X730" s="329">
        <v>642929500</v>
      </c>
      <c r="Y730" s="329">
        <v>0</v>
      </c>
      <c r="Z730" s="329">
        <f t="shared" si="328"/>
        <v>2529580534</v>
      </c>
      <c r="AA730" s="329">
        <v>272435020</v>
      </c>
      <c r="AB730" s="329">
        <v>586811321</v>
      </c>
      <c r="AC730" s="329">
        <v>676118179</v>
      </c>
      <c r="AD730" s="329">
        <v>230778020</v>
      </c>
      <c r="AE730" s="329">
        <v>545154321</v>
      </c>
      <c r="AF730" s="329">
        <v>41657000</v>
      </c>
      <c r="AG730" s="329">
        <v>240479409</v>
      </c>
      <c r="AH730" s="329">
        <v>220349699</v>
      </c>
      <c r="AI730" s="329">
        <v>460829108</v>
      </c>
      <c r="AJ730" s="335">
        <f t="shared" si="329"/>
        <v>0</v>
      </c>
    </row>
    <row r="731" spans="1:36" s="255" customFormat="1" ht="26.25" customHeight="1" x14ac:dyDescent="0.25">
      <c r="A731" s="233">
        <v>313011</v>
      </c>
      <c r="B731" s="234" t="s">
        <v>1552</v>
      </c>
      <c r="C731" s="145">
        <f>+C732+C738+C740+C744+C736</f>
        <v>0</v>
      </c>
      <c r="D731" s="145">
        <f t="shared" ref="D731:R731" si="342">+D732+D738+D740+D744+D736</f>
        <v>642929500</v>
      </c>
      <c r="E731" s="145">
        <f t="shared" si="342"/>
        <v>0</v>
      </c>
      <c r="F731" s="145">
        <f t="shared" si="342"/>
        <v>1886651034</v>
      </c>
      <c r="G731" s="145">
        <f t="shared" si="327"/>
        <v>2529580534</v>
      </c>
      <c r="H731" s="145">
        <f t="shared" si="342"/>
        <v>230778020</v>
      </c>
      <c r="I731" s="145">
        <f t="shared" si="342"/>
        <v>545154321</v>
      </c>
      <c r="J731" s="145">
        <f t="shared" si="324"/>
        <v>1984426213</v>
      </c>
      <c r="K731" s="145">
        <f t="shared" si="342"/>
        <v>220349699</v>
      </c>
      <c r="L731" s="145">
        <f t="shared" si="342"/>
        <v>460509614</v>
      </c>
      <c r="M731" s="145">
        <f t="shared" si="333"/>
        <v>84644707</v>
      </c>
      <c r="N731" s="145">
        <f t="shared" si="342"/>
        <v>272435020</v>
      </c>
      <c r="O731" s="145">
        <f t="shared" si="342"/>
        <v>586811321</v>
      </c>
      <c r="P731" s="145">
        <f t="shared" si="334"/>
        <v>41657000</v>
      </c>
      <c r="Q731" s="145">
        <f t="shared" si="335"/>
        <v>1942769213</v>
      </c>
      <c r="R731" s="145">
        <f t="shared" si="325"/>
        <v>460509614</v>
      </c>
      <c r="S731" s="274"/>
      <c r="T731" s="290">
        <v>313011</v>
      </c>
      <c r="U731" s="328" t="s">
        <v>1552</v>
      </c>
      <c r="V731" s="329">
        <v>0</v>
      </c>
      <c r="W731" s="329">
        <f>+W732+W736+W738+W740+W744</f>
        <v>1886651034</v>
      </c>
      <c r="X731" s="329">
        <v>642929500</v>
      </c>
      <c r="Y731" s="329">
        <v>0</v>
      </c>
      <c r="Z731" s="329">
        <f t="shared" si="328"/>
        <v>2529580534</v>
      </c>
      <c r="AA731" s="329">
        <v>272435020</v>
      </c>
      <c r="AB731" s="329">
        <v>586811321</v>
      </c>
      <c r="AC731" s="329">
        <v>676118179</v>
      </c>
      <c r="AD731" s="329">
        <v>230778020</v>
      </c>
      <c r="AE731" s="329">
        <v>545154321</v>
      </c>
      <c r="AF731" s="329">
        <v>41657000</v>
      </c>
      <c r="AG731" s="329">
        <v>240479409</v>
      </c>
      <c r="AH731" s="329">
        <v>220349699</v>
      </c>
      <c r="AI731" s="329">
        <v>460829108</v>
      </c>
      <c r="AJ731" s="335">
        <f t="shared" si="329"/>
        <v>0</v>
      </c>
    </row>
    <row r="732" spans="1:36" s="255" customFormat="1" ht="39" customHeight="1" x14ac:dyDescent="0.25">
      <c r="A732" s="14">
        <v>31301101</v>
      </c>
      <c r="B732" s="9" t="s">
        <v>619</v>
      </c>
      <c r="C732" s="10">
        <f>+C733+C734+C735</f>
        <v>0</v>
      </c>
      <c r="D732" s="10">
        <f t="shared" ref="D732:R732" si="343">+D733+D734+D735</f>
        <v>225354200</v>
      </c>
      <c r="E732" s="10">
        <f t="shared" si="343"/>
        <v>0</v>
      </c>
      <c r="F732" s="10">
        <f t="shared" si="343"/>
        <v>65000000</v>
      </c>
      <c r="G732" s="10">
        <f t="shared" si="327"/>
        <v>290354200</v>
      </c>
      <c r="H732" s="10">
        <f t="shared" si="343"/>
        <v>2397033</v>
      </c>
      <c r="I732" s="10">
        <f t="shared" si="343"/>
        <v>51343251</v>
      </c>
      <c r="J732" s="10">
        <f t="shared" si="324"/>
        <v>239010949</v>
      </c>
      <c r="K732" s="10">
        <f t="shared" si="343"/>
        <v>2397033</v>
      </c>
      <c r="L732" s="10">
        <f t="shared" si="343"/>
        <v>8780956</v>
      </c>
      <c r="M732" s="10">
        <f t="shared" si="333"/>
        <v>42562295</v>
      </c>
      <c r="N732" s="10">
        <f t="shared" si="343"/>
        <v>43822033</v>
      </c>
      <c r="O732" s="10">
        <f t="shared" si="343"/>
        <v>92768251</v>
      </c>
      <c r="P732" s="10">
        <f t="shared" si="334"/>
        <v>41425000</v>
      </c>
      <c r="Q732" s="10">
        <f t="shared" si="335"/>
        <v>197585949</v>
      </c>
      <c r="R732" s="10">
        <f t="shared" si="325"/>
        <v>8780956</v>
      </c>
      <c r="S732" s="274"/>
      <c r="T732" s="290">
        <v>31301101</v>
      </c>
      <c r="U732" s="328" t="s">
        <v>619</v>
      </c>
      <c r="V732" s="329">
        <v>0</v>
      </c>
      <c r="W732" s="329">
        <f>+W733+W734+W735</f>
        <v>65000000</v>
      </c>
      <c r="X732" s="329">
        <v>225354200</v>
      </c>
      <c r="Y732" s="329">
        <v>0</v>
      </c>
      <c r="Z732" s="329">
        <f t="shared" si="328"/>
        <v>290354200</v>
      </c>
      <c r="AA732" s="329">
        <v>43822033</v>
      </c>
      <c r="AB732" s="329">
        <v>92768251</v>
      </c>
      <c r="AC732" s="329">
        <v>132585949</v>
      </c>
      <c r="AD732" s="329">
        <v>2397033</v>
      </c>
      <c r="AE732" s="329">
        <v>51343251</v>
      </c>
      <c r="AF732" s="329">
        <v>41425000</v>
      </c>
      <c r="AG732" s="329">
        <v>6383923</v>
      </c>
      <c r="AH732" s="329">
        <v>2397033</v>
      </c>
      <c r="AI732" s="329">
        <v>8780956</v>
      </c>
      <c r="AJ732" s="335">
        <f t="shared" si="329"/>
        <v>0</v>
      </c>
    </row>
    <row r="733" spans="1:36" s="255" customFormat="1" ht="39" customHeight="1" x14ac:dyDescent="0.25">
      <c r="A733" s="170">
        <v>3130110101</v>
      </c>
      <c r="B733" s="171" t="s">
        <v>1553</v>
      </c>
      <c r="C733" s="135"/>
      <c r="D733" s="135">
        <v>50000000</v>
      </c>
      <c r="E733" s="135">
        <v>0</v>
      </c>
      <c r="F733" s="135">
        <v>0</v>
      </c>
      <c r="G733" s="134">
        <f t="shared" si="327"/>
        <v>50000000</v>
      </c>
      <c r="H733" s="135">
        <v>0</v>
      </c>
      <c r="I733" s="135">
        <v>0</v>
      </c>
      <c r="J733" s="135">
        <f t="shared" si="324"/>
        <v>50000000</v>
      </c>
      <c r="K733" s="135">
        <v>0</v>
      </c>
      <c r="L733" s="135">
        <v>0</v>
      </c>
      <c r="M733" s="135">
        <f t="shared" si="333"/>
        <v>0</v>
      </c>
      <c r="N733" s="169">
        <v>0</v>
      </c>
      <c r="O733" s="135">
        <v>0</v>
      </c>
      <c r="P733" s="135">
        <f t="shared" si="334"/>
        <v>0</v>
      </c>
      <c r="Q733" s="135">
        <f t="shared" si="335"/>
        <v>50000000</v>
      </c>
      <c r="R733" s="135">
        <f t="shared" si="325"/>
        <v>0</v>
      </c>
      <c r="S733" s="274"/>
      <c r="T733" s="290">
        <v>3130110101</v>
      </c>
      <c r="U733" s="328" t="s">
        <v>1553</v>
      </c>
      <c r="V733" s="329">
        <v>0</v>
      </c>
      <c r="W733" s="329">
        <v>0</v>
      </c>
      <c r="X733" s="329">
        <v>50000000</v>
      </c>
      <c r="Y733" s="329">
        <v>0</v>
      </c>
      <c r="Z733" s="329">
        <f t="shared" si="328"/>
        <v>50000000</v>
      </c>
      <c r="AA733" s="329">
        <v>0</v>
      </c>
      <c r="AB733" s="329">
        <v>0</v>
      </c>
      <c r="AC733" s="329">
        <v>50000000</v>
      </c>
      <c r="AD733" s="329">
        <v>0</v>
      </c>
      <c r="AE733" s="329">
        <v>0</v>
      </c>
      <c r="AF733" s="329">
        <v>0</v>
      </c>
      <c r="AG733" s="329">
        <v>0</v>
      </c>
      <c r="AH733" s="329">
        <v>0</v>
      </c>
      <c r="AI733" s="329">
        <v>0</v>
      </c>
      <c r="AJ733" s="335">
        <f t="shared" si="329"/>
        <v>0</v>
      </c>
    </row>
    <row r="734" spans="1:36" s="255" customFormat="1" x14ac:dyDescent="0.25">
      <c r="A734" s="44">
        <v>3130110102</v>
      </c>
      <c r="B734" s="171" t="s">
        <v>1554</v>
      </c>
      <c r="C734" s="135"/>
      <c r="D734" s="135">
        <v>50000000</v>
      </c>
      <c r="E734" s="135">
        <v>0</v>
      </c>
      <c r="F734" s="135">
        <v>0</v>
      </c>
      <c r="G734" s="134">
        <f t="shared" si="327"/>
        <v>50000000</v>
      </c>
      <c r="H734" s="135">
        <v>0</v>
      </c>
      <c r="I734" s="135">
        <v>0</v>
      </c>
      <c r="J734" s="135">
        <f t="shared" si="324"/>
        <v>50000000</v>
      </c>
      <c r="K734" s="135">
        <v>0</v>
      </c>
      <c r="L734" s="135">
        <v>0</v>
      </c>
      <c r="M734" s="135">
        <f t="shared" si="333"/>
        <v>0</v>
      </c>
      <c r="N734" s="169">
        <v>0</v>
      </c>
      <c r="O734" s="135">
        <v>0</v>
      </c>
      <c r="P734" s="135">
        <f t="shared" si="334"/>
        <v>0</v>
      </c>
      <c r="Q734" s="135">
        <f t="shared" si="335"/>
        <v>50000000</v>
      </c>
      <c r="R734" s="135">
        <f t="shared" si="325"/>
        <v>0</v>
      </c>
      <c r="S734" s="274"/>
      <c r="T734" s="290">
        <v>3130110102</v>
      </c>
      <c r="U734" s="328" t="s">
        <v>1554</v>
      </c>
      <c r="V734" s="329">
        <v>0</v>
      </c>
      <c r="W734" s="329">
        <v>0</v>
      </c>
      <c r="X734" s="329">
        <v>50000000</v>
      </c>
      <c r="Y734" s="329">
        <v>0</v>
      </c>
      <c r="Z734" s="329">
        <f t="shared" si="328"/>
        <v>50000000</v>
      </c>
      <c r="AA734" s="329">
        <v>0</v>
      </c>
      <c r="AB734" s="329">
        <v>0</v>
      </c>
      <c r="AC734" s="329">
        <v>50000000</v>
      </c>
      <c r="AD734" s="329">
        <v>0</v>
      </c>
      <c r="AE734" s="329">
        <v>0</v>
      </c>
      <c r="AF734" s="329">
        <v>0</v>
      </c>
      <c r="AG734" s="329">
        <v>0</v>
      </c>
      <c r="AH734" s="329">
        <v>0</v>
      </c>
      <c r="AI734" s="329">
        <v>0</v>
      </c>
      <c r="AJ734" s="335">
        <f t="shared" si="329"/>
        <v>0</v>
      </c>
    </row>
    <row r="735" spans="1:36" s="255" customFormat="1" ht="26.25" customHeight="1" x14ac:dyDescent="0.25">
      <c r="A735" s="170">
        <v>3130110103</v>
      </c>
      <c r="B735" s="171" t="s">
        <v>1555</v>
      </c>
      <c r="C735" s="135"/>
      <c r="D735" s="135">
        <v>125354200</v>
      </c>
      <c r="E735" s="135">
        <v>0</v>
      </c>
      <c r="F735" s="135">
        <v>65000000</v>
      </c>
      <c r="G735" s="134">
        <f t="shared" si="327"/>
        <v>190354200</v>
      </c>
      <c r="H735" s="135">
        <v>2397033</v>
      </c>
      <c r="I735" s="135">
        <v>51343251</v>
      </c>
      <c r="J735" s="135">
        <f t="shared" si="324"/>
        <v>139010949</v>
      </c>
      <c r="K735" s="135">
        <v>2397033</v>
      </c>
      <c r="L735" s="135">
        <v>8780956</v>
      </c>
      <c r="M735" s="135">
        <f t="shared" si="333"/>
        <v>42562295</v>
      </c>
      <c r="N735" s="135">
        <v>43822033</v>
      </c>
      <c r="O735" s="135">
        <v>92768251</v>
      </c>
      <c r="P735" s="135">
        <f t="shared" si="334"/>
        <v>41425000</v>
      </c>
      <c r="Q735" s="135">
        <f t="shared" si="335"/>
        <v>97585949</v>
      </c>
      <c r="R735" s="135">
        <f t="shared" si="325"/>
        <v>8780956</v>
      </c>
      <c r="S735" s="274"/>
      <c r="T735" s="290">
        <v>3130110103</v>
      </c>
      <c r="U735" s="328" t="s">
        <v>1555</v>
      </c>
      <c r="V735" s="329">
        <v>0</v>
      </c>
      <c r="W735" s="332">
        <v>65000000</v>
      </c>
      <c r="X735" s="329">
        <v>125354200</v>
      </c>
      <c r="Y735" s="329">
        <v>0</v>
      </c>
      <c r="Z735" s="329">
        <f t="shared" si="328"/>
        <v>190354200</v>
      </c>
      <c r="AA735" s="329">
        <v>43822033</v>
      </c>
      <c r="AB735" s="329">
        <v>92768251</v>
      </c>
      <c r="AC735" s="329">
        <v>32585949</v>
      </c>
      <c r="AD735" s="329">
        <v>2397033</v>
      </c>
      <c r="AE735" s="329">
        <v>51343251</v>
      </c>
      <c r="AF735" s="329">
        <v>41425000</v>
      </c>
      <c r="AG735" s="329">
        <v>6383923</v>
      </c>
      <c r="AH735" s="329">
        <v>2397033</v>
      </c>
      <c r="AI735" s="329">
        <v>8780956</v>
      </c>
      <c r="AJ735" s="335">
        <f t="shared" si="329"/>
        <v>0</v>
      </c>
    </row>
    <row r="736" spans="1:36" s="255" customFormat="1" ht="26.25" customHeight="1" x14ac:dyDescent="0.25">
      <c r="A736" s="14">
        <v>31301102</v>
      </c>
      <c r="B736" s="9" t="s">
        <v>1687</v>
      </c>
      <c r="C736" s="10">
        <f t="shared" ref="C736:R736" si="344">+C737</f>
        <v>0</v>
      </c>
      <c r="D736" s="10">
        <f t="shared" si="344"/>
        <v>0</v>
      </c>
      <c r="E736" s="10">
        <f t="shared" si="344"/>
        <v>0</v>
      </c>
      <c r="F736" s="10">
        <f t="shared" si="344"/>
        <v>1487651034</v>
      </c>
      <c r="G736" s="10">
        <f t="shared" si="327"/>
        <v>1487651034</v>
      </c>
      <c r="H736" s="10">
        <f t="shared" si="344"/>
        <v>222212259</v>
      </c>
      <c r="I736" s="10">
        <f t="shared" si="344"/>
        <v>428286958</v>
      </c>
      <c r="J736" s="10">
        <f t="shared" si="324"/>
        <v>1059364076</v>
      </c>
      <c r="K736" s="10">
        <f t="shared" si="344"/>
        <v>211203938</v>
      </c>
      <c r="L736" s="10">
        <f t="shared" si="344"/>
        <v>416385358</v>
      </c>
      <c r="M736" s="10">
        <f t="shared" si="333"/>
        <v>11901600</v>
      </c>
      <c r="N736" s="10">
        <f t="shared" si="344"/>
        <v>222212259</v>
      </c>
      <c r="O736" s="10">
        <f t="shared" si="344"/>
        <v>428286958</v>
      </c>
      <c r="P736" s="10">
        <f t="shared" si="334"/>
        <v>0</v>
      </c>
      <c r="Q736" s="10">
        <f t="shared" si="335"/>
        <v>1059364076</v>
      </c>
      <c r="R736" s="10">
        <f t="shared" si="325"/>
        <v>416385358</v>
      </c>
      <c r="S736" s="274"/>
      <c r="T736" s="290">
        <v>31301102</v>
      </c>
      <c r="U736" s="328" t="s">
        <v>1698</v>
      </c>
      <c r="V736" s="329">
        <v>0</v>
      </c>
      <c r="W736" s="329">
        <f>+W737</f>
        <v>1487651034</v>
      </c>
      <c r="X736" s="329">
        <v>0</v>
      </c>
      <c r="Y736" s="329">
        <v>0</v>
      </c>
      <c r="Z736" s="329">
        <f t="shared" si="328"/>
        <v>1487651034</v>
      </c>
      <c r="AA736" s="329">
        <v>222212259</v>
      </c>
      <c r="AB736" s="329">
        <v>428286958</v>
      </c>
      <c r="AC736" s="329">
        <v>71713042</v>
      </c>
      <c r="AD736" s="329">
        <v>222212259</v>
      </c>
      <c r="AE736" s="329">
        <v>428286958</v>
      </c>
      <c r="AF736" s="329">
        <v>0</v>
      </c>
      <c r="AG736" s="329">
        <v>205181420</v>
      </c>
      <c r="AH736" s="329">
        <v>211203938</v>
      </c>
      <c r="AI736" s="329">
        <v>416385358</v>
      </c>
      <c r="AJ736" s="335">
        <f t="shared" si="329"/>
        <v>0</v>
      </c>
    </row>
    <row r="737" spans="1:36" s="255" customFormat="1" ht="26.25" customHeight="1" x14ac:dyDescent="0.25">
      <c r="A737" s="170">
        <v>3130110203</v>
      </c>
      <c r="B737" s="171" t="s">
        <v>1687</v>
      </c>
      <c r="C737" s="135"/>
      <c r="D737" s="135">
        <v>0</v>
      </c>
      <c r="E737" s="135">
        <v>0</v>
      </c>
      <c r="F737" s="135">
        <v>1487651034</v>
      </c>
      <c r="G737" s="134">
        <f t="shared" si="327"/>
        <v>1487651034</v>
      </c>
      <c r="H737" s="135">
        <v>222212259</v>
      </c>
      <c r="I737" s="135">
        <v>428286958</v>
      </c>
      <c r="J737" s="135">
        <f t="shared" si="324"/>
        <v>1059364076</v>
      </c>
      <c r="K737" s="135">
        <v>211203938</v>
      </c>
      <c r="L737" s="135">
        <v>416385358</v>
      </c>
      <c r="M737" s="135">
        <f t="shared" si="333"/>
        <v>11901600</v>
      </c>
      <c r="N737" s="135">
        <v>222212259</v>
      </c>
      <c r="O737" s="135">
        <v>428286958</v>
      </c>
      <c r="P737" s="135">
        <f t="shared" si="334"/>
        <v>0</v>
      </c>
      <c r="Q737" s="135">
        <f t="shared" si="335"/>
        <v>1059364076</v>
      </c>
      <c r="R737" s="135">
        <f t="shared" si="325"/>
        <v>416385358</v>
      </c>
      <c r="S737" s="274"/>
      <c r="T737" s="290">
        <v>3130110203</v>
      </c>
      <c r="U737" s="328" t="s">
        <v>1687</v>
      </c>
      <c r="V737" s="329">
        <v>0</v>
      </c>
      <c r="W737" s="330">
        <f>500000000+987651034</f>
        <v>1487651034</v>
      </c>
      <c r="X737" s="329">
        <v>0</v>
      </c>
      <c r="Y737" s="329">
        <v>0</v>
      </c>
      <c r="Z737" s="329">
        <f t="shared" si="328"/>
        <v>1487651034</v>
      </c>
      <c r="AA737" s="329">
        <v>222212259</v>
      </c>
      <c r="AB737" s="329">
        <v>428286958</v>
      </c>
      <c r="AC737" s="329">
        <v>71713042</v>
      </c>
      <c r="AD737" s="329">
        <v>222212259</v>
      </c>
      <c r="AE737" s="329">
        <v>428286958</v>
      </c>
      <c r="AF737" s="329">
        <v>0</v>
      </c>
      <c r="AG737" s="329">
        <v>205181420</v>
      </c>
      <c r="AH737" s="329">
        <v>211203938</v>
      </c>
      <c r="AI737" s="329">
        <v>416385358</v>
      </c>
      <c r="AJ737" s="335">
        <f t="shared" si="329"/>
        <v>0</v>
      </c>
    </row>
    <row r="738" spans="1:36" s="255" customFormat="1" x14ac:dyDescent="0.25">
      <c r="A738" s="14">
        <v>31301103</v>
      </c>
      <c r="B738" s="9" t="s">
        <v>1556</v>
      </c>
      <c r="C738" s="10">
        <f>+C739</f>
        <v>0</v>
      </c>
      <c r="D738" s="10">
        <f t="shared" ref="D738:R738" si="345">+D739</f>
        <v>150000000</v>
      </c>
      <c r="E738" s="10">
        <f t="shared" si="345"/>
        <v>0</v>
      </c>
      <c r="F738" s="10">
        <f t="shared" si="345"/>
        <v>120000000</v>
      </c>
      <c r="G738" s="10">
        <f t="shared" si="327"/>
        <v>270000000</v>
      </c>
      <c r="H738" s="10">
        <f t="shared" si="345"/>
        <v>0</v>
      </c>
      <c r="I738" s="10">
        <f t="shared" si="345"/>
        <v>30180812</v>
      </c>
      <c r="J738" s="10">
        <f t="shared" si="324"/>
        <v>239819188</v>
      </c>
      <c r="K738" s="10">
        <f t="shared" si="345"/>
        <v>0</v>
      </c>
      <c r="L738" s="10">
        <f t="shared" si="345"/>
        <v>0</v>
      </c>
      <c r="M738" s="10">
        <f t="shared" si="333"/>
        <v>30180812</v>
      </c>
      <c r="N738" s="10">
        <f t="shared" si="345"/>
        <v>0</v>
      </c>
      <c r="O738" s="10">
        <f t="shared" si="345"/>
        <v>30180812</v>
      </c>
      <c r="P738" s="10">
        <f t="shared" si="334"/>
        <v>0</v>
      </c>
      <c r="Q738" s="10">
        <f t="shared" si="335"/>
        <v>239819188</v>
      </c>
      <c r="R738" s="10">
        <f t="shared" si="325"/>
        <v>0</v>
      </c>
      <c r="S738" s="274"/>
      <c r="T738" s="290">
        <v>31301103</v>
      </c>
      <c r="U738" s="328" t="s">
        <v>1556</v>
      </c>
      <c r="V738" s="329">
        <v>0</v>
      </c>
      <c r="W738" s="329">
        <f>+W739</f>
        <v>120000000</v>
      </c>
      <c r="X738" s="329">
        <v>150000000</v>
      </c>
      <c r="Y738" s="329">
        <v>0</v>
      </c>
      <c r="Z738" s="329">
        <f t="shared" si="328"/>
        <v>270000000</v>
      </c>
      <c r="AA738" s="329">
        <v>0</v>
      </c>
      <c r="AB738" s="329">
        <v>30180812</v>
      </c>
      <c r="AC738" s="329">
        <v>239819188</v>
      </c>
      <c r="AD738" s="329">
        <v>0</v>
      </c>
      <c r="AE738" s="329">
        <v>30180812</v>
      </c>
      <c r="AF738" s="329">
        <v>0</v>
      </c>
      <c r="AG738" s="329">
        <v>0</v>
      </c>
      <c r="AH738" s="329">
        <v>0</v>
      </c>
      <c r="AI738" s="329">
        <v>0</v>
      </c>
      <c r="AJ738" s="335">
        <f t="shared" si="329"/>
        <v>0</v>
      </c>
    </row>
    <row r="739" spans="1:36" s="255" customFormat="1" ht="26.25" customHeight="1" x14ac:dyDescent="0.25">
      <c r="A739" s="170">
        <v>3130110303</v>
      </c>
      <c r="B739" s="171" t="s">
        <v>1557</v>
      </c>
      <c r="C739" s="135"/>
      <c r="D739" s="135">
        <v>150000000</v>
      </c>
      <c r="E739" s="135">
        <v>0</v>
      </c>
      <c r="F739" s="135">
        <v>120000000</v>
      </c>
      <c r="G739" s="134">
        <f t="shared" si="327"/>
        <v>270000000</v>
      </c>
      <c r="H739" s="135">
        <v>0</v>
      </c>
      <c r="I739" s="135">
        <v>30180812</v>
      </c>
      <c r="J739" s="135">
        <f t="shared" si="324"/>
        <v>239819188</v>
      </c>
      <c r="K739" s="135">
        <v>0</v>
      </c>
      <c r="L739" s="135">
        <v>0</v>
      </c>
      <c r="M739" s="135">
        <f t="shared" si="333"/>
        <v>30180812</v>
      </c>
      <c r="N739" s="169">
        <v>0</v>
      </c>
      <c r="O739" s="135">
        <v>30180812</v>
      </c>
      <c r="P739" s="135">
        <f t="shared" si="334"/>
        <v>0</v>
      </c>
      <c r="Q739" s="135">
        <f t="shared" si="335"/>
        <v>239819188</v>
      </c>
      <c r="R739" s="135">
        <f t="shared" si="325"/>
        <v>0</v>
      </c>
      <c r="S739" s="274"/>
      <c r="T739" s="290">
        <v>3130110303</v>
      </c>
      <c r="U739" s="328" t="s">
        <v>1557</v>
      </c>
      <c r="V739" s="329">
        <v>0</v>
      </c>
      <c r="W739" s="330">
        <v>120000000</v>
      </c>
      <c r="X739" s="329">
        <v>150000000</v>
      </c>
      <c r="Y739" s="329">
        <v>0</v>
      </c>
      <c r="Z739" s="329">
        <f t="shared" si="328"/>
        <v>270000000</v>
      </c>
      <c r="AA739" s="329">
        <v>0</v>
      </c>
      <c r="AB739" s="329">
        <v>30180812</v>
      </c>
      <c r="AC739" s="329">
        <v>239819188</v>
      </c>
      <c r="AD739" s="329">
        <v>0</v>
      </c>
      <c r="AE739" s="329">
        <v>30180812</v>
      </c>
      <c r="AF739" s="329">
        <v>0</v>
      </c>
      <c r="AG739" s="329">
        <v>0</v>
      </c>
      <c r="AH739" s="329">
        <v>0</v>
      </c>
      <c r="AI739" s="329">
        <v>0</v>
      </c>
      <c r="AJ739" s="335">
        <f t="shared" si="329"/>
        <v>0</v>
      </c>
    </row>
    <row r="740" spans="1:36" s="255" customFormat="1" ht="26.25" customHeight="1" x14ac:dyDescent="0.25">
      <c r="A740" s="14">
        <v>31301104</v>
      </c>
      <c r="B740" s="9" t="s">
        <v>638</v>
      </c>
      <c r="C740" s="10">
        <f>+C741+C742+C743</f>
        <v>0</v>
      </c>
      <c r="D740" s="10">
        <f t="shared" ref="D740:R740" si="346">+D741+D742+D743</f>
        <v>105575300</v>
      </c>
      <c r="E740" s="10">
        <f t="shared" si="346"/>
        <v>0</v>
      </c>
      <c r="F740" s="10">
        <f t="shared" si="346"/>
        <v>50000000</v>
      </c>
      <c r="G740" s="10">
        <f t="shared" si="327"/>
        <v>155575300</v>
      </c>
      <c r="H740" s="10">
        <f t="shared" si="346"/>
        <v>6168728</v>
      </c>
      <c r="I740" s="10">
        <f t="shared" si="346"/>
        <v>35343300</v>
      </c>
      <c r="J740" s="10">
        <f t="shared" si="324"/>
        <v>120232000</v>
      </c>
      <c r="K740" s="10">
        <f t="shared" si="346"/>
        <v>6748728</v>
      </c>
      <c r="L740" s="10">
        <f t="shared" si="346"/>
        <v>35343300</v>
      </c>
      <c r="M740" s="10">
        <f t="shared" si="333"/>
        <v>0</v>
      </c>
      <c r="N740" s="10">
        <f t="shared" si="346"/>
        <v>6400728</v>
      </c>
      <c r="O740" s="10">
        <f t="shared" si="346"/>
        <v>35575300</v>
      </c>
      <c r="P740" s="10">
        <f t="shared" si="334"/>
        <v>232000</v>
      </c>
      <c r="Q740" s="10">
        <f t="shared" si="335"/>
        <v>120000000</v>
      </c>
      <c r="R740" s="10">
        <f t="shared" si="325"/>
        <v>35343300</v>
      </c>
      <c r="S740" s="274"/>
      <c r="T740" s="290">
        <v>31301104</v>
      </c>
      <c r="U740" s="328" t="s">
        <v>638</v>
      </c>
      <c r="V740" s="329">
        <v>0</v>
      </c>
      <c r="W740" s="329">
        <f>+W741+W742+W743</f>
        <v>50000000</v>
      </c>
      <c r="X740" s="329">
        <v>105575300</v>
      </c>
      <c r="Y740" s="329">
        <v>0</v>
      </c>
      <c r="Z740" s="329">
        <f t="shared" si="328"/>
        <v>155575300</v>
      </c>
      <c r="AA740" s="329">
        <v>6400728</v>
      </c>
      <c r="AB740" s="329">
        <v>35575300</v>
      </c>
      <c r="AC740" s="329">
        <v>70000000</v>
      </c>
      <c r="AD740" s="329">
        <v>6168728</v>
      </c>
      <c r="AE740" s="329">
        <v>35343300</v>
      </c>
      <c r="AF740" s="329">
        <v>232000</v>
      </c>
      <c r="AG740" s="329">
        <v>28914066</v>
      </c>
      <c r="AH740" s="329">
        <v>6748728</v>
      </c>
      <c r="AI740" s="329">
        <v>35662794</v>
      </c>
      <c r="AJ740" s="335">
        <f t="shared" si="329"/>
        <v>0</v>
      </c>
    </row>
    <row r="741" spans="1:36" s="255" customFormat="1" ht="26.25" customHeight="1" x14ac:dyDescent="0.25">
      <c r="A741" s="170">
        <v>3130110401</v>
      </c>
      <c r="B741" s="171" t="s">
        <v>1558</v>
      </c>
      <c r="C741" s="135"/>
      <c r="D741" s="135">
        <v>40000000</v>
      </c>
      <c r="E741" s="135">
        <v>0</v>
      </c>
      <c r="F741" s="135">
        <v>0</v>
      </c>
      <c r="G741" s="134">
        <f t="shared" si="327"/>
        <v>40000000</v>
      </c>
      <c r="H741" s="135">
        <v>0</v>
      </c>
      <c r="I741" s="135">
        <v>0</v>
      </c>
      <c r="J741" s="135">
        <f t="shared" si="324"/>
        <v>40000000</v>
      </c>
      <c r="K741" s="135">
        <v>0</v>
      </c>
      <c r="L741" s="135">
        <v>0</v>
      </c>
      <c r="M741" s="135">
        <f t="shared" si="333"/>
        <v>0</v>
      </c>
      <c r="N741" s="169">
        <v>0</v>
      </c>
      <c r="O741" s="135">
        <v>0</v>
      </c>
      <c r="P741" s="135">
        <f t="shared" si="334"/>
        <v>0</v>
      </c>
      <c r="Q741" s="135">
        <f t="shared" si="335"/>
        <v>40000000</v>
      </c>
      <c r="R741" s="135">
        <f t="shared" si="325"/>
        <v>0</v>
      </c>
      <c r="S741" s="274"/>
      <c r="T741" s="290">
        <v>3130110401</v>
      </c>
      <c r="U741" s="328" t="s">
        <v>1558</v>
      </c>
      <c r="V741" s="329">
        <v>0</v>
      </c>
      <c r="W741" s="329">
        <v>0</v>
      </c>
      <c r="X741" s="329">
        <v>40000000</v>
      </c>
      <c r="Y741" s="329">
        <v>0</v>
      </c>
      <c r="Z741" s="329">
        <f t="shared" si="328"/>
        <v>40000000</v>
      </c>
      <c r="AA741" s="329">
        <v>0</v>
      </c>
      <c r="AB741" s="329">
        <v>0</v>
      </c>
      <c r="AC741" s="329">
        <v>40000000</v>
      </c>
      <c r="AD741" s="329">
        <v>0</v>
      </c>
      <c r="AE741" s="329">
        <v>0</v>
      </c>
      <c r="AF741" s="329">
        <v>0</v>
      </c>
      <c r="AG741" s="329">
        <v>87494</v>
      </c>
      <c r="AH741" s="329">
        <v>0</v>
      </c>
      <c r="AI741" s="329">
        <v>87494</v>
      </c>
      <c r="AJ741" s="335">
        <f t="shared" si="329"/>
        <v>0</v>
      </c>
    </row>
    <row r="742" spans="1:36" s="255" customFormat="1" ht="26.25" customHeight="1" x14ac:dyDescent="0.25">
      <c r="A742" s="44">
        <v>3130110402</v>
      </c>
      <c r="B742" s="171" t="s">
        <v>1559</v>
      </c>
      <c r="C742" s="135"/>
      <c r="D742" s="135">
        <v>30000000</v>
      </c>
      <c r="E742" s="135">
        <v>0</v>
      </c>
      <c r="F742" s="135">
        <v>0</v>
      </c>
      <c r="G742" s="134">
        <f t="shared" si="327"/>
        <v>30000000</v>
      </c>
      <c r="H742" s="135">
        <v>0</v>
      </c>
      <c r="I742" s="135">
        <v>0</v>
      </c>
      <c r="J742" s="135">
        <f t="shared" si="324"/>
        <v>30000000</v>
      </c>
      <c r="K742" s="135">
        <v>0</v>
      </c>
      <c r="L742" s="135">
        <v>0</v>
      </c>
      <c r="M742" s="135">
        <f t="shared" si="333"/>
        <v>0</v>
      </c>
      <c r="N742" s="169">
        <v>0</v>
      </c>
      <c r="O742" s="135">
        <v>0</v>
      </c>
      <c r="P742" s="135">
        <f t="shared" si="334"/>
        <v>0</v>
      </c>
      <c r="Q742" s="135">
        <f t="shared" si="335"/>
        <v>30000000</v>
      </c>
      <c r="R742" s="135">
        <f t="shared" si="325"/>
        <v>0</v>
      </c>
      <c r="S742" s="274"/>
      <c r="T742" s="290">
        <v>3130110402</v>
      </c>
      <c r="U742" s="328" t="s">
        <v>1559</v>
      </c>
      <c r="V742" s="329">
        <v>0</v>
      </c>
      <c r="W742" s="329">
        <v>0</v>
      </c>
      <c r="X742" s="329">
        <v>30000000</v>
      </c>
      <c r="Y742" s="329">
        <v>0</v>
      </c>
      <c r="Z742" s="329">
        <f t="shared" si="328"/>
        <v>30000000</v>
      </c>
      <c r="AA742" s="329">
        <v>0</v>
      </c>
      <c r="AB742" s="329">
        <v>0</v>
      </c>
      <c r="AC742" s="329">
        <v>30000000</v>
      </c>
      <c r="AD742" s="329">
        <v>0</v>
      </c>
      <c r="AE742" s="329">
        <v>0</v>
      </c>
      <c r="AF742" s="329">
        <v>0</v>
      </c>
      <c r="AG742" s="329">
        <v>0</v>
      </c>
      <c r="AH742" s="329">
        <v>0</v>
      </c>
      <c r="AI742" s="329">
        <v>0</v>
      </c>
      <c r="AJ742" s="335">
        <f t="shared" si="329"/>
        <v>0</v>
      </c>
    </row>
    <row r="743" spans="1:36" s="255" customFormat="1" ht="26.25" customHeight="1" x14ac:dyDescent="0.25">
      <c r="A743" s="170">
        <v>3130110403</v>
      </c>
      <c r="B743" s="171" t="s">
        <v>1560</v>
      </c>
      <c r="C743" s="135"/>
      <c r="D743" s="135">
        <v>35575300</v>
      </c>
      <c r="E743" s="135">
        <v>0</v>
      </c>
      <c r="F743" s="135">
        <v>50000000</v>
      </c>
      <c r="G743" s="134">
        <f t="shared" si="327"/>
        <v>85575300</v>
      </c>
      <c r="H743" s="135">
        <v>6168728</v>
      </c>
      <c r="I743" s="135">
        <v>35343300</v>
      </c>
      <c r="J743" s="135">
        <f t="shared" si="324"/>
        <v>50232000</v>
      </c>
      <c r="K743" s="135">
        <v>6748728</v>
      </c>
      <c r="L743" s="135">
        <v>35343300</v>
      </c>
      <c r="M743" s="135">
        <f t="shared" si="333"/>
        <v>0</v>
      </c>
      <c r="N743" s="135">
        <v>6400728</v>
      </c>
      <c r="O743" s="135">
        <v>35575300</v>
      </c>
      <c r="P743" s="135">
        <f t="shared" si="334"/>
        <v>232000</v>
      </c>
      <c r="Q743" s="135">
        <f t="shared" si="335"/>
        <v>50000000</v>
      </c>
      <c r="R743" s="135">
        <f t="shared" si="325"/>
        <v>35343300</v>
      </c>
      <c r="S743" s="274"/>
      <c r="T743" s="290">
        <v>3130110403</v>
      </c>
      <c r="U743" s="328" t="s">
        <v>1560</v>
      </c>
      <c r="V743" s="329">
        <v>0</v>
      </c>
      <c r="W743" s="332">
        <v>50000000</v>
      </c>
      <c r="X743" s="329">
        <v>35575300</v>
      </c>
      <c r="Y743" s="329">
        <v>0</v>
      </c>
      <c r="Z743" s="329">
        <f t="shared" si="328"/>
        <v>85575300</v>
      </c>
      <c r="AA743" s="329">
        <v>6400728</v>
      </c>
      <c r="AB743" s="329">
        <v>35575300</v>
      </c>
      <c r="AC743" s="329">
        <v>0</v>
      </c>
      <c r="AD743" s="329">
        <v>6168728</v>
      </c>
      <c r="AE743" s="329">
        <v>35343300</v>
      </c>
      <c r="AF743" s="329">
        <v>232000</v>
      </c>
      <c r="AG743" s="329">
        <v>28826572</v>
      </c>
      <c r="AH743" s="329">
        <v>6748728</v>
      </c>
      <c r="AI743" s="329">
        <v>35575300</v>
      </c>
      <c r="AJ743" s="335">
        <f t="shared" si="329"/>
        <v>0</v>
      </c>
    </row>
    <row r="744" spans="1:36" s="255" customFormat="1" ht="26.25" customHeight="1" x14ac:dyDescent="0.25">
      <c r="A744" s="14">
        <v>31301105</v>
      </c>
      <c r="B744" s="9" t="s">
        <v>634</v>
      </c>
      <c r="C744" s="10">
        <f>+C745+C746</f>
        <v>0</v>
      </c>
      <c r="D744" s="10">
        <f t="shared" ref="D744:R744" si="347">+D745+D746</f>
        <v>162000000</v>
      </c>
      <c r="E744" s="10">
        <f t="shared" si="347"/>
        <v>0</v>
      </c>
      <c r="F744" s="10">
        <f t="shared" si="347"/>
        <v>164000000</v>
      </c>
      <c r="G744" s="10">
        <f t="shared" si="327"/>
        <v>326000000</v>
      </c>
      <c r="H744" s="10">
        <f t="shared" si="347"/>
        <v>0</v>
      </c>
      <c r="I744" s="10">
        <f t="shared" si="347"/>
        <v>0</v>
      </c>
      <c r="J744" s="10">
        <f t="shared" si="324"/>
        <v>326000000</v>
      </c>
      <c r="K744" s="10">
        <f t="shared" si="347"/>
        <v>0</v>
      </c>
      <c r="L744" s="10">
        <f t="shared" si="347"/>
        <v>0</v>
      </c>
      <c r="M744" s="10">
        <f t="shared" si="333"/>
        <v>0</v>
      </c>
      <c r="N744" s="10">
        <f t="shared" si="347"/>
        <v>0</v>
      </c>
      <c r="O744" s="10">
        <f t="shared" si="347"/>
        <v>0</v>
      </c>
      <c r="P744" s="10">
        <f t="shared" si="334"/>
        <v>0</v>
      </c>
      <c r="Q744" s="10">
        <f t="shared" si="335"/>
        <v>326000000</v>
      </c>
      <c r="R744" s="10">
        <f t="shared" si="325"/>
        <v>0</v>
      </c>
      <c r="S744" s="274"/>
      <c r="T744" s="290">
        <v>31301105</v>
      </c>
      <c r="U744" s="328" t="s">
        <v>634</v>
      </c>
      <c r="V744" s="329">
        <v>0</v>
      </c>
      <c r="W744" s="329">
        <f>+W745+W746</f>
        <v>164000000</v>
      </c>
      <c r="X744" s="329">
        <v>162000000</v>
      </c>
      <c r="Y744" s="329">
        <v>0</v>
      </c>
      <c r="Z744" s="329">
        <f t="shared" si="328"/>
        <v>326000000</v>
      </c>
      <c r="AA744" s="329">
        <v>0</v>
      </c>
      <c r="AB744" s="329">
        <v>0</v>
      </c>
      <c r="AC744" s="329">
        <v>162000000</v>
      </c>
      <c r="AD744" s="329">
        <v>0</v>
      </c>
      <c r="AE744" s="329">
        <v>0</v>
      </c>
      <c r="AF744" s="329">
        <v>0</v>
      </c>
      <c r="AG744" s="329">
        <v>0</v>
      </c>
      <c r="AH744" s="329">
        <v>0</v>
      </c>
      <c r="AI744" s="329">
        <v>0</v>
      </c>
      <c r="AJ744" s="335">
        <f t="shared" si="329"/>
        <v>0</v>
      </c>
    </row>
    <row r="745" spans="1:36" s="255" customFormat="1" ht="26.25" customHeight="1" x14ac:dyDescent="0.25">
      <c r="A745" s="170">
        <v>3130110501</v>
      </c>
      <c r="B745" s="171" t="s">
        <v>1561</v>
      </c>
      <c r="C745" s="135"/>
      <c r="D745" s="135">
        <v>150000000</v>
      </c>
      <c r="E745" s="135">
        <v>0</v>
      </c>
      <c r="F745" s="135">
        <v>0</v>
      </c>
      <c r="G745" s="134">
        <f t="shared" si="327"/>
        <v>150000000</v>
      </c>
      <c r="H745" s="135">
        <v>0</v>
      </c>
      <c r="I745" s="135">
        <v>0</v>
      </c>
      <c r="J745" s="135">
        <f t="shared" si="324"/>
        <v>150000000</v>
      </c>
      <c r="K745" s="135">
        <v>0</v>
      </c>
      <c r="L745" s="135">
        <v>0</v>
      </c>
      <c r="M745" s="135">
        <f t="shared" si="333"/>
        <v>0</v>
      </c>
      <c r="N745" s="169">
        <v>0</v>
      </c>
      <c r="O745" s="135">
        <v>0</v>
      </c>
      <c r="P745" s="135">
        <f t="shared" si="334"/>
        <v>0</v>
      </c>
      <c r="Q745" s="135">
        <f t="shared" si="335"/>
        <v>150000000</v>
      </c>
      <c r="R745" s="135">
        <f t="shared" si="325"/>
        <v>0</v>
      </c>
      <c r="S745" s="274"/>
      <c r="T745" s="290">
        <v>3130110501</v>
      </c>
      <c r="U745" s="328" t="s">
        <v>1561</v>
      </c>
      <c r="V745" s="329">
        <v>0</v>
      </c>
      <c r="W745" s="329">
        <v>0</v>
      </c>
      <c r="X745" s="329">
        <v>150000000</v>
      </c>
      <c r="Y745" s="329">
        <v>0</v>
      </c>
      <c r="Z745" s="329">
        <f t="shared" si="328"/>
        <v>150000000</v>
      </c>
      <c r="AA745" s="329">
        <v>0</v>
      </c>
      <c r="AB745" s="329">
        <v>0</v>
      </c>
      <c r="AC745" s="329">
        <v>150000000</v>
      </c>
      <c r="AD745" s="329">
        <v>0</v>
      </c>
      <c r="AE745" s="329">
        <v>0</v>
      </c>
      <c r="AF745" s="329">
        <v>0</v>
      </c>
      <c r="AG745" s="329">
        <v>0</v>
      </c>
      <c r="AH745" s="329">
        <v>0</v>
      </c>
      <c r="AI745" s="329">
        <v>0</v>
      </c>
      <c r="AJ745" s="335">
        <f t="shared" si="329"/>
        <v>0</v>
      </c>
    </row>
    <row r="746" spans="1:36" s="255" customFormat="1" ht="26.25" customHeight="1" x14ac:dyDescent="0.25">
      <c r="A746" s="170">
        <v>3130110503</v>
      </c>
      <c r="B746" s="171" t="s">
        <v>1562</v>
      </c>
      <c r="C746" s="135"/>
      <c r="D746" s="135">
        <v>12000000</v>
      </c>
      <c r="E746" s="135">
        <v>0</v>
      </c>
      <c r="F746" s="135">
        <v>164000000</v>
      </c>
      <c r="G746" s="134">
        <f t="shared" si="327"/>
        <v>176000000</v>
      </c>
      <c r="H746" s="135">
        <v>0</v>
      </c>
      <c r="I746" s="135">
        <v>0</v>
      </c>
      <c r="J746" s="135">
        <f t="shared" si="324"/>
        <v>176000000</v>
      </c>
      <c r="K746" s="135">
        <v>0</v>
      </c>
      <c r="L746" s="135">
        <v>0</v>
      </c>
      <c r="M746" s="135">
        <f t="shared" si="333"/>
        <v>0</v>
      </c>
      <c r="N746" s="169">
        <v>0</v>
      </c>
      <c r="O746" s="135">
        <v>0</v>
      </c>
      <c r="P746" s="135">
        <f t="shared" si="334"/>
        <v>0</v>
      </c>
      <c r="Q746" s="135">
        <f t="shared" si="335"/>
        <v>176000000</v>
      </c>
      <c r="R746" s="135">
        <f t="shared" si="325"/>
        <v>0</v>
      </c>
      <c r="S746" s="274"/>
      <c r="T746" s="290">
        <v>3130110503</v>
      </c>
      <c r="U746" s="328" t="s">
        <v>1562</v>
      </c>
      <c r="V746" s="329">
        <v>0</v>
      </c>
      <c r="W746" s="332">
        <v>164000000</v>
      </c>
      <c r="X746" s="329">
        <v>12000000</v>
      </c>
      <c r="Y746" s="329">
        <v>0</v>
      </c>
      <c r="Z746" s="329">
        <f t="shared" si="328"/>
        <v>176000000</v>
      </c>
      <c r="AA746" s="329">
        <v>0</v>
      </c>
      <c r="AB746" s="329">
        <v>0</v>
      </c>
      <c r="AC746" s="329">
        <v>12000000</v>
      </c>
      <c r="AD746" s="329">
        <v>0</v>
      </c>
      <c r="AE746" s="329">
        <v>0</v>
      </c>
      <c r="AF746" s="329">
        <v>0</v>
      </c>
      <c r="AG746" s="329">
        <v>0</v>
      </c>
      <c r="AH746" s="329">
        <v>0</v>
      </c>
      <c r="AI746" s="329">
        <v>0</v>
      </c>
      <c r="AJ746" s="335">
        <f t="shared" si="329"/>
        <v>0</v>
      </c>
    </row>
    <row r="747" spans="1:36" s="255" customFormat="1" x14ac:dyDescent="0.25">
      <c r="A747" s="233">
        <v>31302</v>
      </c>
      <c r="B747" s="234" t="s">
        <v>1563</v>
      </c>
      <c r="C747" s="145">
        <f>+C748</f>
        <v>0</v>
      </c>
      <c r="D747" s="145">
        <f t="shared" ref="D747:R747" si="348">+D748</f>
        <v>401559266.03999996</v>
      </c>
      <c r="E747" s="145">
        <f t="shared" si="348"/>
        <v>0</v>
      </c>
      <c r="F747" s="145">
        <f t="shared" si="348"/>
        <v>390590616</v>
      </c>
      <c r="G747" s="145">
        <f t="shared" si="327"/>
        <v>792149882.03999996</v>
      </c>
      <c r="H747" s="145">
        <f t="shared" si="348"/>
        <v>0</v>
      </c>
      <c r="I747" s="145">
        <f t="shared" si="348"/>
        <v>23125065.670000002</v>
      </c>
      <c r="J747" s="145">
        <f t="shared" si="324"/>
        <v>769024816.37</v>
      </c>
      <c r="K747" s="145">
        <f t="shared" si="348"/>
        <v>0</v>
      </c>
      <c r="L747" s="145">
        <f t="shared" si="348"/>
        <v>23125065.670000002</v>
      </c>
      <c r="M747" s="145">
        <f t="shared" si="333"/>
        <v>0</v>
      </c>
      <c r="N747" s="145">
        <f t="shared" si="348"/>
        <v>0</v>
      </c>
      <c r="O747" s="145">
        <f t="shared" si="348"/>
        <v>23125065.670000002</v>
      </c>
      <c r="P747" s="145">
        <f t="shared" si="334"/>
        <v>0</v>
      </c>
      <c r="Q747" s="145">
        <f t="shared" si="335"/>
        <v>769024816.37</v>
      </c>
      <c r="R747" s="145">
        <f t="shared" si="325"/>
        <v>23125065.670000002</v>
      </c>
      <c r="S747" s="274"/>
      <c r="T747" s="290">
        <v>31302</v>
      </c>
      <c r="U747" s="328" t="s">
        <v>1563</v>
      </c>
      <c r="V747" s="329">
        <v>0</v>
      </c>
      <c r="W747" s="329">
        <f>+W748+W753</f>
        <v>390590616</v>
      </c>
      <c r="X747" s="329">
        <v>401559266.04000002</v>
      </c>
      <c r="Y747" s="329">
        <v>0</v>
      </c>
      <c r="Z747" s="329">
        <f t="shared" si="328"/>
        <v>792149882.03999996</v>
      </c>
      <c r="AA747" s="329">
        <v>0</v>
      </c>
      <c r="AB747" s="329">
        <v>23125065.670000002</v>
      </c>
      <c r="AC747" s="329">
        <v>489024816.37</v>
      </c>
      <c r="AD747" s="329">
        <v>0</v>
      </c>
      <c r="AE747" s="329">
        <v>23125065.670000002</v>
      </c>
      <c r="AF747" s="329">
        <v>0</v>
      </c>
      <c r="AG747" s="329">
        <v>23125065.670000002</v>
      </c>
      <c r="AH747" s="329">
        <v>0</v>
      </c>
      <c r="AI747" s="329">
        <v>23125065.670000002</v>
      </c>
      <c r="AJ747" s="335">
        <f t="shared" si="329"/>
        <v>0</v>
      </c>
    </row>
    <row r="748" spans="1:36" s="255" customFormat="1" ht="26.25" customHeight="1" x14ac:dyDescent="0.25">
      <c r="A748" s="233">
        <v>313021</v>
      </c>
      <c r="B748" s="234" t="s">
        <v>1564</v>
      </c>
      <c r="C748" s="145">
        <f>+C749+C753</f>
        <v>0</v>
      </c>
      <c r="D748" s="145">
        <f t="shared" ref="D748:R748" si="349">+D749+D753</f>
        <v>401559266.03999996</v>
      </c>
      <c r="E748" s="145">
        <f t="shared" si="349"/>
        <v>0</v>
      </c>
      <c r="F748" s="145">
        <f t="shared" si="349"/>
        <v>390590616</v>
      </c>
      <c r="G748" s="145">
        <f t="shared" si="327"/>
        <v>792149882.03999996</v>
      </c>
      <c r="H748" s="145">
        <f t="shared" si="349"/>
        <v>0</v>
      </c>
      <c r="I748" s="145">
        <f t="shared" si="349"/>
        <v>23125065.670000002</v>
      </c>
      <c r="J748" s="145">
        <f t="shared" si="324"/>
        <v>769024816.37</v>
      </c>
      <c r="K748" s="145">
        <f t="shared" si="349"/>
        <v>0</v>
      </c>
      <c r="L748" s="145">
        <f t="shared" si="349"/>
        <v>23125065.670000002</v>
      </c>
      <c r="M748" s="145">
        <f t="shared" si="333"/>
        <v>0</v>
      </c>
      <c r="N748" s="145">
        <f t="shared" si="349"/>
        <v>0</v>
      </c>
      <c r="O748" s="145">
        <f t="shared" si="349"/>
        <v>23125065.670000002</v>
      </c>
      <c r="P748" s="145">
        <f t="shared" si="334"/>
        <v>0</v>
      </c>
      <c r="Q748" s="145">
        <f t="shared" si="335"/>
        <v>769024816.37</v>
      </c>
      <c r="R748" s="145">
        <f t="shared" si="325"/>
        <v>23125065.670000002</v>
      </c>
      <c r="S748" s="274"/>
      <c r="T748" s="290">
        <v>313021</v>
      </c>
      <c r="U748" s="328" t="s">
        <v>1564</v>
      </c>
      <c r="V748" s="329">
        <v>0</v>
      </c>
      <c r="W748" s="329">
        <f>+W749</f>
        <v>390590616</v>
      </c>
      <c r="X748" s="329">
        <v>401559266.04000002</v>
      </c>
      <c r="Y748" s="329">
        <v>0</v>
      </c>
      <c r="Z748" s="329">
        <f t="shared" si="328"/>
        <v>792149882.03999996</v>
      </c>
      <c r="AA748" s="329">
        <v>0</v>
      </c>
      <c r="AB748" s="329">
        <v>23125065.670000002</v>
      </c>
      <c r="AC748" s="329">
        <v>489024816.37</v>
      </c>
      <c r="AD748" s="329">
        <v>0</v>
      </c>
      <c r="AE748" s="329">
        <v>23125065.670000002</v>
      </c>
      <c r="AF748" s="329">
        <v>0</v>
      </c>
      <c r="AG748" s="329">
        <v>23125065.670000002</v>
      </c>
      <c r="AH748" s="329">
        <v>0</v>
      </c>
      <c r="AI748" s="329">
        <v>23125065.670000002</v>
      </c>
      <c r="AJ748" s="335">
        <f t="shared" si="329"/>
        <v>0</v>
      </c>
    </row>
    <row r="749" spans="1:36" s="255" customFormat="1" ht="26.25" customHeight="1" x14ac:dyDescent="0.25">
      <c r="A749" s="14">
        <v>31302101</v>
      </c>
      <c r="B749" s="9" t="s">
        <v>1565</v>
      </c>
      <c r="C749" s="10">
        <f>+C750+C751+C752</f>
        <v>0</v>
      </c>
      <c r="D749" s="10">
        <f t="shared" ref="D749:R749" si="350">+D750+D751+D752</f>
        <v>391559266.03999996</v>
      </c>
      <c r="E749" s="10">
        <f t="shared" si="350"/>
        <v>0</v>
      </c>
      <c r="F749" s="10">
        <f t="shared" si="350"/>
        <v>390590616</v>
      </c>
      <c r="G749" s="10">
        <f t="shared" si="327"/>
        <v>782149882.03999996</v>
      </c>
      <c r="H749" s="10">
        <f t="shared" si="350"/>
        <v>0</v>
      </c>
      <c r="I749" s="10">
        <f t="shared" si="350"/>
        <v>23125065.670000002</v>
      </c>
      <c r="J749" s="10">
        <f t="shared" si="324"/>
        <v>759024816.37</v>
      </c>
      <c r="K749" s="10">
        <f t="shared" si="350"/>
        <v>0</v>
      </c>
      <c r="L749" s="10">
        <f t="shared" si="350"/>
        <v>23125065.670000002</v>
      </c>
      <c r="M749" s="10">
        <f t="shared" si="333"/>
        <v>0</v>
      </c>
      <c r="N749" s="10">
        <f t="shared" si="350"/>
        <v>0</v>
      </c>
      <c r="O749" s="10">
        <f t="shared" si="350"/>
        <v>23125065.670000002</v>
      </c>
      <c r="P749" s="10">
        <f t="shared" si="334"/>
        <v>0</v>
      </c>
      <c r="Q749" s="10">
        <f t="shared" si="335"/>
        <v>759024816.37</v>
      </c>
      <c r="R749" s="10">
        <f t="shared" si="325"/>
        <v>23125065.670000002</v>
      </c>
      <c r="S749" s="274"/>
      <c r="T749" s="290">
        <v>31302101</v>
      </c>
      <c r="U749" s="328" t="s">
        <v>1565</v>
      </c>
      <c r="V749" s="329">
        <v>0</v>
      </c>
      <c r="W749" s="329">
        <f>+W750+W751+W752</f>
        <v>390590616</v>
      </c>
      <c r="X749" s="329">
        <v>391559266.04000002</v>
      </c>
      <c r="Y749" s="329">
        <v>0</v>
      </c>
      <c r="Z749" s="329">
        <f t="shared" si="328"/>
        <v>782149882.03999996</v>
      </c>
      <c r="AA749" s="329">
        <v>0</v>
      </c>
      <c r="AB749" s="329">
        <v>23125065.670000002</v>
      </c>
      <c r="AC749" s="329">
        <v>479024816.37</v>
      </c>
      <c r="AD749" s="329">
        <v>0</v>
      </c>
      <c r="AE749" s="329">
        <v>23125065.670000002</v>
      </c>
      <c r="AF749" s="329">
        <v>0</v>
      </c>
      <c r="AG749" s="329">
        <v>23125065.670000002</v>
      </c>
      <c r="AH749" s="329">
        <v>0</v>
      </c>
      <c r="AI749" s="329">
        <v>23125065.670000002</v>
      </c>
      <c r="AJ749" s="335">
        <f t="shared" si="329"/>
        <v>0</v>
      </c>
    </row>
    <row r="750" spans="1:36" s="255" customFormat="1" ht="39" customHeight="1" x14ac:dyDescent="0.25">
      <c r="A750" s="170">
        <v>3130210101</v>
      </c>
      <c r="B750" s="171" t="s">
        <v>1566</v>
      </c>
      <c r="C750" s="135"/>
      <c r="D750" s="135">
        <v>80000000</v>
      </c>
      <c r="E750" s="135">
        <v>0</v>
      </c>
      <c r="F750" s="135">
        <v>0</v>
      </c>
      <c r="G750" s="134">
        <f t="shared" si="327"/>
        <v>80000000</v>
      </c>
      <c r="H750" s="135">
        <v>0</v>
      </c>
      <c r="I750" s="135">
        <v>0</v>
      </c>
      <c r="J750" s="135">
        <f t="shared" si="324"/>
        <v>80000000</v>
      </c>
      <c r="K750" s="135">
        <v>0</v>
      </c>
      <c r="L750" s="135">
        <v>0</v>
      </c>
      <c r="M750" s="135">
        <f t="shared" si="333"/>
        <v>0</v>
      </c>
      <c r="N750" s="169">
        <v>0</v>
      </c>
      <c r="O750" s="135">
        <v>0</v>
      </c>
      <c r="P750" s="135">
        <f t="shared" si="334"/>
        <v>0</v>
      </c>
      <c r="Q750" s="135">
        <f t="shared" si="335"/>
        <v>80000000</v>
      </c>
      <c r="R750" s="135">
        <f t="shared" si="325"/>
        <v>0</v>
      </c>
      <c r="S750" s="274"/>
      <c r="T750" s="290">
        <v>3130210101</v>
      </c>
      <c r="U750" s="328" t="s">
        <v>1566</v>
      </c>
      <c r="V750" s="329">
        <v>0</v>
      </c>
      <c r="W750" s="329">
        <v>0</v>
      </c>
      <c r="X750" s="329">
        <v>80000000</v>
      </c>
      <c r="Y750" s="329">
        <v>0</v>
      </c>
      <c r="Z750" s="329">
        <f t="shared" si="328"/>
        <v>80000000</v>
      </c>
      <c r="AA750" s="329">
        <v>0</v>
      </c>
      <c r="AB750" s="329">
        <v>0</v>
      </c>
      <c r="AC750" s="329">
        <v>80000000</v>
      </c>
      <c r="AD750" s="329">
        <v>0</v>
      </c>
      <c r="AE750" s="329">
        <v>0</v>
      </c>
      <c r="AF750" s="329">
        <v>0</v>
      </c>
      <c r="AG750" s="329">
        <v>0</v>
      </c>
      <c r="AH750" s="329">
        <v>0</v>
      </c>
      <c r="AI750" s="329">
        <v>0</v>
      </c>
      <c r="AJ750" s="335">
        <f t="shared" si="329"/>
        <v>0</v>
      </c>
    </row>
    <row r="751" spans="1:36" s="255" customFormat="1" ht="26.25" customHeight="1" x14ac:dyDescent="0.25">
      <c r="A751" s="44">
        <v>3130210102</v>
      </c>
      <c r="B751" s="171" t="s">
        <v>1567</v>
      </c>
      <c r="C751" s="135"/>
      <c r="D751" s="135">
        <v>150000000</v>
      </c>
      <c r="E751" s="135">
        <v>0</v>
      </c>
      <c r="F751" s="135">
        <v>0</v>
      </c>
      <c r="G751" s="134">
        <f t="shared" si="327"/>
        <v>150000000</v>
      </c>
      <c r="H751" s="135">
        <v>0</v>
      </c>
      <c r="I751" s="135">
        <v>0</v>
      </c>
      <c r="J751" s="135">
        <f t="shared" si="324"/>
        <v>150000000</v>
      </c>
      <c r="K751" s="135">
        <v>0</v>
      </c>
      <c r="L751" s="135">
        <v>0</v>
      </c>
      <c r="M751" s="135">
        <f t="shared" si="333"/>
        <v>0</v>
      </c>
      <c r="N751" s="169">
        <v>0</v>
      </c>
      <c r="O751" s="135">
        <v>0</v>
      </c>
      <c r="P751" s="135">
        <f t="shared" si="334"/>
        <v>0</v>
      </c>
      <c r="Q751" s="135">
        <f t="shared" si="335"/>
        <v>150000000</v>
      </c>
      <c r="R751" s="135">
        <f t="shared" si="325"/>
        <v>0</v>
      </c>
      <c r="S751" s="274"/>
      <c r="T751" s="290">
        <v>3130210102</v>
      </c>
      <c r="U751" s="328" t="s">
        <v>1567</v>
      </c>
      <c r="V751" s="329">
        <v>0</v>
      </c>
      <c r="W751" s="329">
        <v>0</v>
      </c>
      <c r="X751" s="329">
        <v>150000000</v>
      </c>
      <c r="Y751" s="329">
        <v>0</v>
      </c>
      <c r="Z751" s="329">
        <f t="shared" si="328"/>
        <v>150000000</v>
      </c>
      <c r="AA751" s="329">
        <v>0</v>
      </c>
      <c r="AB751" s="329">
        <v>0</v>
      </c>
      <c r="AC751" s="329">
        <v>150000000</v>
      </c>
      <c r="AD751" s="329">
        <v>0</v>
      </c>
      <c r="AE751" s="329">
        <v>0</v>
      </c>
      <c r="AF751" s="329">
        <v>0</v>
      </c>
      <c r="AG751" s="329">
        <v>0</v>
      </c>
      <c r="AH751" s="329">
        <v>0</v>
      </c>
      <c r="AI751" s="329">
        <v>0</v>
      </c>
      <c r="AJ751" s="335">
        <f t="shared" si="329"/>
        <v>0</v>
      </c>
    </row>
    <row r="752" spans="1:36" s="255" customFormat="1" ht="26.25" customHeight="1" x14ac:dyDescent="0.25">
      <c r="A752" s="170">
        <v>3130210103</v>
      </c>
      <c r="B752" s="171" t="s">
        <v>1568</v>
      </c>
      <c r="C752" s="135"/>
      <c r="D752" s="135">
        <v>161559266.03999999</v>
      </c>
      <c r="E752" s="135">
        <v>0</v>
      </c>
      <c r="F752" s="135">
        <v>390590616</v>
      </c>
      <c r="G752" s="134">
        <f t="shared" si="327"/>
        <v>552149882.03999996</v>
      </c>
      <c r="H752" s="135">
        <v>0</v>
      </c>
      <c r="I752" s="135">
        <v>23125065.670000002</v>
      </c>
      <c r="J752" s="135">
        <f t="shared" si="324"/>
        <v>529024816.36999995</v>
      </c>
      <c r="K752" s="135">
        <v>0</v>
      </c>
      <c r="L752" s="169">
        <v>23125065.670000002</v>
      </c>
      <c r="M752" s="135">
        <f t="shared" si="333"/>
        <v>0</v>
      </c>
      <c r="N752" s="135">
        <v>0</v>
      </c>
      <c r="O752" s="135">
        <v>23125065.670000002</v>
      </c>
      <c r="P752" s="135">
        <f t="shared" si="334"/>
        <v>0</v>
      </c>
      <c r="Q752" s="135">
        <f t="shared" si="335"/>
        <v>529024816.36999995</v>
      </c>
      <c r="R752" s="135">
        <f t="shared" si="325"/>
        <v>23125065.670000002</v>
      </c>
      <c r="S752" s="274"/>
      <c r="T752" s="290">
        <v>3130210103</v>
      </c>
      <c r="U752" s="328" t="s">
        <v>1568</v>
      </c>
      <c r="V752" s="329">
        <v>0</v>
      </c>
      <c r="W752" s="332">
        <v>390590616</v>
      </c>
      <c r="X752" s="329">
        <v>161559266.03999999</v>
      </c>
      <c r="Y752" s="329">
        <v>0</v>
      </c>
      <c r="Z752" s="329">
        <f t="shared" si="328"/>
        <v>552149882.03999996</v>
      </c>
      <c r="AA752" s="329">
        <v>0</v>
      </c>
      <c r="AB752" s="329">
        <v>23125065.670000002</v>
      </c>
      <c r="AC752" s="329">
        <v>249024816.36999995</v>
      </c>
      <c r="AD752" s="329">
        <v>0</v>
      </c>
      <c r="AE752" s="329">
        <v>23125065.670000002</v>
      </c>
      <c r="AF752" s="329">
        <v>0</v>
      </c>
      <c r="AG752" s="329">
        <v>23125065.670000002</v>
      </c>
      <c r="AH752" s="329">
        <v>0</v>
      </c>
      <c r="AI752" s="329">
        <v>23125065.670000002</v>
      </c>
      <c r="AJ752" s="335">
        <f t="shared" si="329"/>
        <v>0</v>
      </c>
    </row>
    <row r="753" spans="1:36" s="255" customFormat="1" ht="26.25" customHeight="1" x14ac:dyDescent="0.25">
      <c r="A753" s="14">
        <v>31302102</v>
      </c>
      <c r="B753" s="9" t="s">
        <v>1569</v>
      </c>
      <c r="C753" s="10">
        <f>+C754</f>
        <v>0</v>
      </c>
      <c r="D753" s="10">
        <f t="shared" ref="D753:R753" si="351">+D754</f>
        <v>10000000</v>
      </c>
      <c r="E753" s="10">
        <f t="shared" si="351"/>
        <v>0</v>
      </c>
      <c r="F753" s="10">
        <f t="shared" si="351"/>
        <v>0</v>
      </c>
      <c r="G753" s="10">
        <f t="shared" si="327"/>
        <v>10000000</v>
      </c>
      <c r="H753" s="10">
        <f t="shared" si="351"/>
        <v>0</v>
      </c>
      <c r="I753" s="10">
        <f t="shared" si="351"/>
        <v>0</v>
      </c>
      <c r="J753" s="10">
        <f t="shared" si="324"/>
        <v>10000000</v>
      </c>
      <c r="K753" s="10">
        <f t="shared" si="351"/>
        <v>0</v>
      </c>
      <c r="L753" s="10">
        <f t="shared" si="351"/>
        <v>0</v>
      </c>
      <c r="M753" s="10">
        <f t="shared" si="333"/>
        <v>0</v>
      </c>
      <c r="N753" s="10">
        <f t="shared" si="351"/>
        <v>0</v>
      </c>
      <c r="O753" s="10">
        <f t="shared" si="351"/>
        <v>0</v>
      </c>
      <c r="P753" s="10">
        <f t="shared" si="334"/>
        <v>0</v>
      </c>
      <c r="Q753" s="10">
        <f t="shared" si="335"/>
        <v>10000000</v>
      </c>
      <c r="R753" s="10">
        <f t="shared" si="325"/>
        <v>0</v>
      </c>
      <c r="S753" s="274"/>
      <c r="T753" s="290">
        <v>31302102</v>
      </c>
      <c r="U753" s="328" t="s">
        <v>1569</v>
      </c>
      <c r="V753" s="329">
        <v>0</v>
      </c>
      <c r="W753" s="329">
        <f>+W754</f>
        <v>0</v>
      </c>
      <c r="X753" s="329">
        <v>10000000</v>
      </c>
      <c r="Y753" s="329">
        <v>0</v>
      </c>
      <c r="Z753" s="329">
        <f t="shared" si="328"/>
        <v>10000000</v>
      </c>
      <c r="AA753" s="329">
        <v>0</v>
      </c>
      <c r="AB753" s="329">
        <v>0</v>
      </c>
      <c r="AC753" s="329">
        <v>10000000</v>
      </c>
      <c r="AD753" s="329">
        <v>0</v>
      </c>
      <c r="AE753" s="329">
        <v>0</v>
      </c>
      <c r="AF753" s="329">
        <v>0</v>
      </c>
      <c r="AG753" s="329">
        <v>0</v>
      </c>
      <c r="AH753" s="329">
        <v>0</v>
      </c>
      <c r="AI753" s="329">
        <v>0</v>
      </c>
      <c r="AJ753" s="335">
        <f t="shared" si="329"/>
        <v>0</v>
      </c>
    </row>
    <row r="754" spans="1:36" s="255" customFormat="1" ht="26.25" customHeight="1" x14ac:dyDescent="0.25">
      <c r="A754" s="170">
        <v>3130210201</v>
      </c>
      <c r="B754" s="171" t="s">
        <v>1570</v>
      </c>
      <c r="C754" s="135"/>
      <c r="D754" s="135">
        <v>10000000</v>
      </c>
      <c r="E754" s="135">
        <v>0</v>
      </c>
      <c r="F754" s="135">
        <v>0</v>
      </c>
      <c r="G754" s="134">
        <f t="shared" si="327"/>
        <v>10000000</v>
      </c>
      <c r="H754" s="135">
        <v>0</v>
      </c>
      <c r="I754" s="135">
        <v>0</v>
      </c>
      <c r="J754" s="135">
        <f t="shared" si="324"/>
        <v>10000000</v>
      </c>
      <c r="K754" s="135">
        <v>0</v>
      </c>
      <c r="L754" s="135">
        <v>0</v>
      </c>
      <c r="M754" s="135">
        <f t="shared" si="333"/>
        <v>0</v>
      </c>
      <c r="N754" s="169">
        <v>0</v>
      </c>
      <c r="O754" s="135">
        <v>0</v>
      </c>
      <c r="P754" s="135">
        <f t="shared" si="334"/>
        <v>0</v>
      </c>
      <c r="Q754" s="135">
        <f t="shared" si="335"/>
        <v>10000000</v>
      </c>
      <c r="R754" s="135">
        <f t="shared" si="325"/>
        <v>0</v>
      </c>
      <c r="S754" s="274"/>
      <c r="T754" s="290">
        <v>3130210201</v>
      </c>
      <c r="U754" s="328" t="s">
        <v>1570</v>
      </c>
      <c r="V754" s="329">
        <v>0</v>
      </c>
      <c r="W754" s="329">
        <v>0</v>
      </c>
      <c r="X754" s="329">
        <v>10000000</v>
      </c>
      <c r="Y754" s="329">
        <v>0</v>
      </c>
      <c r="Z754" s="329">
        <f t="shared" si="328"/>
        <v>10000000</v>
      </c>
      <c r="AA754" s="329">
        <v>0</v>
      </c>
      <c r="AB754" s="329">
        <v>0</v>
      </c>
      <c r="AC754" s="329">
        <v>10000000</v>
      </c>
      <c r="AD754" s="329">
        <v>0</v>
      </c>
      <c r="AE754" s="329">
        <v>0</v>
      </c>
      <c r="AF754" s="329">
        <v>0</v>
      </c>
      <c r="AG754" s="329">
        <v>0</v>
      </c>
      <c r="AH754" s="329">
        <v>0</v>
      </c>
      <c r="AI754" s="329">
        <v>0</v>
      </c>
      <c r="AJ754" s="335">
        <f t="shared" si="329"/>
        <v>0</v>
      </c>
    </row>
    <row r="755" spans="1:36" s="255" customFormat="1" ht="26.25" customHeight="1" x14ac:dyDescent="0.25">
      <c r="A755" s="233">
        <v>31303</v>
      </c>
      <c r="B755" s="234" t="s">
        <v>1571</v>
      </c>
      <c r="C755" s="145">
        <f>+C756</f>
        <v>0</v>
      </c>
      <c r="D755" s="145">
        <f t="shared" ref="D755:R755" si="352">+D756</f>
        <v>744499929</v>
      </c>
      <c r="E755" s="145">
        <f t="shared" si="352"/>
        <v>0</v>
      </c>
      <c r="F755" s="145">
        <f t="shared" si="352"/>
        <v>126000000</v>
      </c>
      <c r="G755" s="145">
        <f t="shared" si="327"/>
        <v>870499929</v>
      </c>
      <c r="H755" s="145">
        <f t="shared" si="352"/>
        <v>297251</v>
      </c>
      <c r="I755" s="145">
        <f t="shared" si="352"/>
        <v>53701904.789999999</v>
      </c>
      <c r="J755" s="145">
        <f t="shared" si="324"/>
        <v>816798024.21000004</v>
      </c>
      <c r="K755" s="145">
        <f t="shared" si="352"/>
        <v>5297251</v>
      </c>
      <c r="L755" s="145">
        <f t="shared" si="352"/>
        <v>7322135</v>
      </c>
      <c r="M755" s="145">
        <f t="shared" si="333"/>
        <v>46379769.789999999</v>
      </c>
      <c r="N755" s="145">
        <f t="shared" si="352"/>
        <v>17908901</v>
      </c>
      <c r="O755" s="145">
        <f t="shared" si="352"/>
        <v>135017286</v>
      </c>
      <c r="P755" s="145">
        <f t="shared" si="334"/>
        <v>81315381.210000008</v>
      </c>
      <c r="Q755" s="145">
        <f t="shared" si="335"/>
        <v>735482643</v>
      </c>
      <c r="R755" s="145">
        <f t="shared" si="325"/>
        <v>7322135</v>
      </c>
      <c r="S755" s="274"/>
      <c r="T755" s="290">
        <v>31303</v>
      </c>
      <c r="U755" s="328" t="s">
        <v>1571</v>
      </c>
      <c r="V755" s="329">
        <v>0</v>
      </c>
      <c r="W755" s="329">
        <f>+W756</f>
        <v>126000000</v>
      </c>
      <c r="X755" s="329">
        <v>744499929</v>
      </c>
      <c r="Y755" s="329">
        <v>0</v>
      </c>
      <c r="Z755" s="329">
        <f t="shared" si="328"/>
        <v>870499929</v>
      </c>
      <c r="AA755" s="329">
        <v>17908901</v>
      </c>
      <c r="AB755" s="329">
        <v>135017286</v>
      </c>
      <c r="AC755" s="329">
        <v>609482643</v>
      </c>
      <c r="AD755" s="329">
        <v>297251</v>
      </c>
      <c r="AE755" s="329">
        <v>53701904.789999999</v>
      </c>
      <c r="AF755" s="329">
        <v>81315381.210000008</v>
      </c>
      <c r="AG755" s="329">
        <v>2024884</v>
      </c>
      <c r="AH755" s="329">
        <v>5297251</v>
      </c>
      <c r="AI755" s="329">
        <v>7322135</v>
      </c>
      <c r="AJ755" s="335">
        <f t="shared" si="329"/>
        <v>0</v>
      </c>
    </row>
    <row r="756" spans="1:36" s="255" customFormat="1" ht="26.25" customHeight="1" x14ac:dyDescent="0.25">
      <c r="A756" s="233">
        <v>313031</v>
      </c>
      <c r="B756" s="234" t="s">
        <v>1572</v>
      </c>
      <c r="C756" s="145">
        <f>+C757+C760+C764</f>
        <v>0</v>
      </c>
      <c r="D756" s="145">
        <f t="shared" ref="D756:R756" si="353">+D757+D760+D764</f>
        <v>744499929</v>
      </c>
      <c r="E756" s="145">
        <f t="shared" si="353"/>
        <v>0</v>
      </c>
      <c r="F756" s="145">
        <f t="shared" si="353"/>
        <v>126000000</v>
      </c>
      <c r="G756" s="145">
        <f t="shared" si="327"/>
        <v>870499929</v>
      </c>
      <c r="H756" s="145">
        <f t="shared" si="353"/>
        <v>297251</v>
      </c>
      <c r="I756" s="145">
        <f t="shared" si="353"/>
        <v>53701904.789999999</v>
      </c>
      <c r="J756" s="145">
        <f t="shared" si="324"/>
        <v>816798024.21000004</v>
      </c>
      <c r="K756" s="145">
        <f t="shared" si="353"/>
        <v>5297251</v>
      </c>
      <c r="L756" s="145">
        <f t="shared" si="353"/>
        <v>7322135</v>
      </c>
      <c r="M756" s="145">
        <f t="shared" si="333"/>
        <v>46379769.789999999</v>
      </c>
      <c r="N756" s="145">
        <f t="shared" si="353"/>
        <v>17908901</v>
      </c>
      <c r="O756" s="145">
        <f t="shared" si="353"/>
        <v>135017286</v>
      </c>
      <c r="P756" s="145">
        <f t="shared" si="334"/>
        <v>81315381.210000008</v>
      </c>
      <c r="Q756" s="145">
        <f t="shared" si="335"/>
        <v>735482643</v>
      </c>
      <c r="R756" s="145">
        <f t="shared" si="325"/>
        <v>7322135</v>
      </c>
      <c r="S756" s="274"/>
      <c r="T756" s="290">
        <v>313031</v>
      </c>
      <c r="U756" s="328" t="s">
        <v>1572</v>
      </c>
      <c r="V756" s="329">
        <v>0</v>
      </c>
      <c r="W756" s="329">
        <f>+W757+W760+W764</f>
        <v>126000000</v>
      </c>
      <c r="X756" s="329">
        <v>744499929</v>
      </c>
      <c r="Y756" s="329">
        <v>0</v>
      </c>
      <c r="Z756" s="329">
        <f t="shared" si="328"/>
        <v>870499929</v>
      </c>
      <c r="AA756" s="329">
        <v>17908901</v>
      </c>
      <c r="AB756" s="329">
        <v>135017286</v>
      </c>
      <c r="AC756" s="329">
        <v>609482643</v>
      </c>
      <c r="AD756" s="329">
        <v>297251</v>
      </c>
      <c r="AE756" s="329">
        <v>53701904.789999999</v>
      </c>
      <c r="AF756" s="329">
        <v>81315381.210000008</v>
      </c>
      <c r="AG756" s="329">
        <v>2024884</v>
      </c>
      <c r="AH756" s="329">
        <v>5297251</v>
      </c>
      <c r="AI756" s="329">
        <v>7322135</v>
      </c>
      <c r="AJ756" s="335">
        <f t="shared" si="329"/>
        <v>0</v>
      </c>
    </row>
    <row r="757" spans="1:36" s="255" customFormat="1" ht="26.25" customHeight="1" x14ac:dyDescent="0.25">
      <c r="A757" s="14">
        <v>31303101</v>
      </c>
      <c r="B757" s="9" t="s">
        <v>1573</v>
      </c>
      <c r="C757" s="10">
        <f>+C758+C759</f>
        <v>0</v>
      </c>
      <c r="D757" s="10">
        <f t="shared" ref="D757:R757" si="354">+D758+D759</f>
        <v>142959266</v>
      </c>
      <c r="E757" s="10">
        <f t="shared" si="354"/>
        <v>0</v>
      </c>
      <c r="F757" s="10">
        <f t="shared" si="354"/>
        <v>0</v>
      </c>
      <c r="G757" s="10">
        <f t="shared" si="327"/>
        <v>142959266</v>
      </c>
      <c r="H757" s="10">
        <f t="shared" si="354"/>
        <v>0</v>
      </c>
      <c r="I757" s="10">
        <f t="shared" si="354"/>
        <v>31604884</v>
      </c>
      <c r="J757" s="10">
        <f t="shared" si="324"/>
        <v>111354382</v>
      </c>
      <c r="K757" s="10">
        <f t="shared" si="354"/>
        <v>5000000</v>
      </c>
      <c r="L757" s="10">
        <f t="shared" si="354"/>
        <v>6604884</v>
      </c>
      <c r="M757" s="10">
        <f t="shared" si="333"/>
        <v>25000000</v>
      </c>
      <c r="N757" s="10">
        <f t="shared" si="354"/>
        <v>0</v>
      </c>
      <c r="O757" s="10">
        <f t="shared" si="354"/>
        <v>43632040</v>
      </c>
      <c r="P757" s="10">
        <f t="shared" si="334"/>
        <v>12027156</v>
      </c>
      <c r="Q757" s="10">
        <f t="shared" si="335"/>
        <v>99327226</v>
      </c>
      <c r="R757" s="10">
        <f t="shared" si="325"/>
        <v>6604884</v>
      </c>
      <c r="S757" s="274"/>
      <c r="T757" s="290">
        <v>31303101</v>
      </c>
      <c r="U757" s="328" t="s">
        <v>1573</v>
      </c>
      <c r="V757" s="329">
        <v>0</v>
      </c>
      <c r="W757" s="329">
        <f>+W758+W759</f>
        <v>0</v>
      </c>
      <c r="X757" s="329">
        <v>142959266</v>
      </c>
      <c r="Y757" s="329">
        <v>0</v>
      </c>
      <c r="Z757" s="329">
        <f t="shared" si="328"/>
        <v>142959266</v>
      </c>
      <c r="AA757" s="329">
        <v>0</v>
      </c>
      <c r="AB757" s="329">
        <v>43632040</v>
      </c>
      <c r="AC757" s="329">
        <v>99327226</v>
      </c>
      <c r="AD757" s="329">
        <v>0</v>
      </c>
      <c r="AE757" s="329">
        <v>31604884</v>
      </c>
      <c r="AF757" s="329">
        <v>12027156</v>
      </c>
      <c r="AG757" s="329">
        <v>1604884</v>
      </c>
      <c r="AH757" s="329">
        <v>5000000</v>
      </c>
      <c r="AI757" s="329">
        <v>6604884</v>
      </c>
      <c r="AJ757" s="335">
        <f t="shared" si="329"/>
        <v>0</v>
      </c>
    </row>
    <row r="758" spans="1:36" s="255" customFormat="1" ht="26.25" customHeight="1" x14ac:dyDescent="0.25">
      <c r="A758" s="44">
        <v>3130310102</v>
      </c>
      <c r="B758" s="171" t="s">
        <v>1574</v>
      </c>
      <c r="C758" s="135"/>
      <c r="D758" s="135">
        <v>20000000</v>
      </c>
      <c r="E758" s="135">
        <v>0</v>
      </c>
      <c r="F758" s="135">
        <v>0</v>
      </c>
      <c r="G758" s="134">
        <f t="shared" si="327"/>
        <v>20000000</v>
      </c>
      <c r="H758" s="135">
        <v>0</v>
      </c>
      <c r="I758" s="135">
        <v>0</v>
      </c>
      <c r="J758" s="135">
        <f t="shared" si="324"/>
        <v>20000000</v>
      </c>
      <c r="K758" s="135">
        <v>0</v>
      </c>
      <c r="L758" s="135">
        <v>0</v>
      </c>
      <c r="M758" s="135">
        <f t="shared" si="333"/>
        <v>0</v>
      </c>
      <c r="N758" s="169">
        <v>0</v>
      </c>
      <c r="O758" s="135">
        <v>0</v>
      </c>
      <c r="P758" s="135">
        <f t="shared" si="334"/>
        <v>0</v>
      </c>
      <c r="Q758" s="135">
        <f t="shared" si="335"/>
        <v>20000000</v>
      </c>
      <c r="R758" s="135">
        <f t="shared" si="325"/>
        <v>0</v>
      </c>
      <c r="S758" s="274"/>
      <c r="T758" s="290">
        <v>3130310102</v>
      </c>
      <c r="U758" s="328" t="s">
        <v>1574</v>
      </c>
      <c r="V758" s="329">
        <v>0</v>
      </c>
      <c r="W758" s="329">
        <v>0</v>
      </c>
      <c r="X758" s="329">
        <v>20000000</v>
      </c>
      <c r="Y758" s="329">
        <v>0</v>
      </c>
      <c r="Z758" s="329">
        <f t="shared" si="328"/>
        <v>20000000</v>
      </c>
      <c r="AA758" s="329">
        <v>0</v>
      </c>
      <c r="AB758" s="329">
        <v>0</v>
      </c>
      <c r="AC758" s="329">
        <v>20000000</v>
      </c>
      <c r="AD758" s="329">
        <v>0</v>
      </c>
      <c r="AE758" s="329">
        <v>0</v>
      </c>
      <c r="AF758" s="329">
        <v>0</v>
      </c>
      <c r="AG758" s="329">
        <v>0</v>
      </c>
      <c r="AH758" s="329">
        <v>0</v>
      </c>
      <c r="AI758" s="329">
        <v>0</v>
      </c>
      <c r="AJ758" s="335">
        <f t="shared" si="329"/>
        <v>0</v>
      </c>
    </row>
    <row r="759" spans="1:36" s="255" customFormat="1" x14ac:dyDescent="0.25">
      <c r="A759" s="170">
        <v>3130310103</v>
      </c>
      <c r="B759" s="171" t="s">
        <v>1575</v>
      </c>
      <c r="C759" s="135"/>
      <c r="D759" s="135">
        <v>122959266</v>
      </c>
      <c r="E759" s="135">
        <v>0</v>
      </c>
      <c r="F759" s="135">
        <v>0</v>
      </c>
      <c r="G759" s="134">
        <f t="shared" si="327"/>
        <v>122959266</v>
      </c>
      <c r="H759" s="135">
        <v>0</v>
      </c>
      <c r="I759" s="135">
        <v>31604884</v>
      </c>
      <c r="J759" s="135">
        <f t="shared" si="324"/>
        <v>91354382</v>
      </c>
      <c r="K759" s="135">
        <v>5000000</v>
      </c>
      <c r="L759" s="135">
        <v>6604884</v>
      </c>
      <c r="M759" s="135">
        <f t="shared" si="333"/>
        <v>25000000</v>
      </c>
      <c r="N759" s="135">
        <v>0</v>
      </c>
      <c r="O759" s="135">
        <v>43632040</v>
      </c>
      <c r="P759" s="135">
        <f t="shared" si="334"/>
        <v>12027156</v>
      </c>
      <c r="Q759" s="135">
        <f t="shared" si="335"/>
        <v>79327226</v>
      </c>
      <c r="R759" s="135">
        <f t="shared" si="325"/>
        <v>6604884</v>
      </c>
      <c r="S759" s="274"/>
      <c r="T759" s="290">
        <v>3130310103</v>
      </c>
      <c r="U759" s="328" t="s">
        <v>1575</v>
      </c>
      <c r="V759" s="329">
        <v>0</v>
      </c>
      <c r="W759" s="329">
        <v>0</v>
      </c>
      <c r="X759" s="329">
        <v>122959266</v>
      </c>
      <c r="Y759" s="329">
        <v>0</v>
      </c>
      <c r="Z759" s="329">
        <f t="shared" si="328"/>
        <v>122959266</v>
      </c>
      <c r="AA759" s="329">
        <v>0</v>
      </c>
      <c r="AB759" s="329">
        <v>43632040</v>
      </c>
      <c r="AC759" s="329">
        <v>79327226</v>
      </c>
      <c r="AD759" s="329">
        <v>0</v>
      </c>
      <c r="AE759" s="329">
        <v>31604884</v>
      </c>
      <c r="AF759" s="329">
        <v>12027156</v>
      </c>
      <c r="AG759" s="329">
        <v>1604884</v>
      </c>
      <c r="AH759" s="329">
        <v>5000000</v>
      </c>
      <c r="AI759" s="329">
        <v>6604884</v>
      </c>
      <c r="AJ759" s="335">
        <f t="shared" si="329"/>
        <v>0</v>
      </c>
    </row>
    <row r="760" spans="1:36" s="255" customFormat="1" ht="26.25" customHeight="1" x14ac:dyDescent="0.25">
      <c r="A760" s="14">
        <v>31303102</v>
      </c>
      <c r="B760" s="9" t="s">
        <v>654</v>
      </c>
      <c r="C760" s="10">
        <f>+C761+C762+C763</f>
        <v>0</v>
      </c>
      <c r="D760" s="10">
        <f t="shared" ref="D760:R760" si="355">+D761+D762+D763</f>
        <v>589459750</v>
      </c>
      <c r="E760" s="10">
        <f t="shared" si="355"/>
        <v>0</v>
      </c>
      <c r="F760" s="10">
        <f t="shared" si="355"/>
        <v>0</v>
      </c>
      <c r="G760" s="10">
        <f t="shared" si="327"/>
        <v>589459750</v>
      </c>
      <c r="H760" s="10">
        <f t="shared" si="355"/>
        <v>297251</v>
      </c>
      <c r="I760" s="10">
        <f t="shared" si="355"/>
        <v>22097020.789999999</v>
      </c>
      <c r="J760" s="10">
        <f t="shared" si="324"/>
        <v>567362729.21000004</v>
      </c>
      <c r="K760" s="10">
        <f t="shared" si="355"/>
        <v>297251</v>
      </c>
      <c r="L760" s="10">
        <f t="shared" si="355"/>
        <v>717251</v>
      </c>
      <c r="M760" s="10">
        <f t="shared" si="333"/>
        <v>21379769.789999999</v>
      </c>
      <c r="N760" s="10">
        <f t="shared" si="355"/>
        <v>17908901</v>
      </c>
      <c r="O760" s="10">
        <f t="shared" si="355"/>
        <v>91385246</v>
      </c>
      <c r="P760" s="10">
        <f t="shared" si="334"/>
        <v>69288225.210000008</v>
      </c>
      <c r="Q760" s="10">
        <f t="shared" si="335"/>
        <v>498074504</v>
      </c>
      <c r="R760" s="10">
        <f t="shared" si="325"/>
        <v>717251</v>
      </c>
      <c r="S760" s="274"/>
      <c r="T760" s="290">
        <v>31303102</v>
      </c>
      <c r="U760" s="328" t="s">
        <v>654</v>
      </c>
      <c r="V760" s="329">
        <v>0</v>
      </c>
      <c r="W760" s="329">
        <f>+W761+W762+W763</f>
        <v>0</v>
      </c>
      <c r="X760" s="329">
        <v>589459750</v>
      </c>
      <c r="Y760" s="329">
        <v>0</v>
      </c>
      <c r="Z760" s="329">
        <f t="shared" si="328"/>
        <v>589459750</v>
      </c>
      <c r="AA760" s="329">
        <v>17908901</v>
      </c>
      <c r="AB760" s="329">
        <v>91385246</v>
      </c>
      <c r="AC760" s="329">
        <v>498074504</v>
      </c>
      <c r="AD760" s="329">
        <v>297251</v>
      </c>
      <c r="AE760" s="329">
        <v>22097020.789999999</v>
      </c>
      <c r="AF760" s="329">
        <v>69288225.210000008</v>
      </c>
      <c r="AG760" s="329">
        <v>420000</v>
      </c>
      <c r="AH760" s="329">
        <v>297251</v>
      </c>
      <c r="AI760" s="329">
        <v>717251</v>
      </c>
      <c r="AJ760" s="335">
        <f t="shared" si="329"/>
        <v>0</v>
      </c>
    </row>
    <row r="761" spans="1:36" s="255" customFormat="1" ht="26.25" customHeight="1" x14ac:dyDescent="0.25">
      <c r="A761" s="170">
        <v>3130310201</v>
      </c>
      <c r="B761" s="171" t="s">
        <v>1576</v>
      </c>
      <c r="C761" s="135"/>
      <c r="D761" s="135">
        <v>100000000</v>
      </c>
      <c r="E761" s="135">
        <v>0</v>
      </c>
      <c r="F761" s="135">
        <v>0</v>
      </c>
      <c r="G761" s="134">
        <f t="shared" si="327"/>
        <v>100000000</v>
      </c>
      <c r="H761" s="135">
        <v>0</v>
      </c>
      <c r="I761" s="135">
        <v>0</v>
      </c>
      <c r="J761" s="135">
        <f t="shared" si="324"/>
        <v>100000000</v>
      </c>
      <c r="K761" s="135">
        <v>0</v>
      </c>
      <c r="L761" s="135">
        <v>0</v>
      </c>
      <c r="M761" s="135">
        <f t="shared" si="333"/>
        <v>0</v>
      </c>
      <c r="N761" s="169">
        <v>0</v>
      </c>
      <c r="O761" s="135">
        <v>0</v>
      </c>
      <c r="P761" s="135">
        <f t="shared" si="334"/>
        <v>0</v>
      </c>
      <c r="Q761" s="135">
        <f t="shared" si="335"/>
        <v>100000000</v>
      </c>
      <c r="R761" s="135">
        <f t="shared" si="325"/>
        <v>0</v>
      </c>
      <c r="S761" s="274"/>
      <c r="T761" s="290">
        <v>3130310201</v>
      </c>
      <c r="U761" s="328" t="s">
        <v>1576</v>
      </c>
      <c r="V761" s="329">
        <v>0</v>
      </c>
      <c r="W761" s="329">
        <v>0</v>
      </c>
      <c r="X761" s="329">
        <v>100000000</v>
      </c>
      <c r="Y761" s="329">
        <v>0</v>
      </c>
      <c r="Z761" s="329">
        <f t="shared" si="328"/>
        <v>100000000</v>
      </c>
      <c r="AA761" s="329">
        <v>0</v>
      </c>
      <c r="AB761" s="329">
        <v>0</v>
      </c>
      <c r="AC761" s="329">
        <v>100000000</v>
      </c>
      <c r="AD761" s="329">
        <v>0</v>
      </c>
      <c r="AE761" s="329">
        <v>0</v>
      </c>
      <c r="AF761" s="329">
        <v>0</v>
      </c>
      <c r="AG761" s="329">
        <v>0</v>
      </c>
      <c r="AH761" s="329">
        <v>0</v>
      </c>
      <c r="AI761" s="329">
        <v>0</v>
      </c>
      <c r="AJ761" s="335">
        <f t="shared" si="329"/>
        <v>0</v>
      </c>
    </row>
    <row r="762" spans="1:36" s="255" customFormat="1" ht="26.25" customHeight="1" x14ac:dyDescent="0.25">
      <c r="A762" s="44">
        <v>3130310202</v>
      </c>
      <c r="B762" s="171" t="s">
        <v>1577</v>
      </c>
      <c r="C762" s="135"/>
      <c r="D762" s="135">
        <v>48000000</v>
      </c>
      <c r="E762" s="135">
        <v>0</v>
      </c>
      <c r="F762" s="135">
        <v>0</v>
      </c>
      <c r="G762" s="134">
        <f t="shared" si="327"/>
        <v>48000000</v>
      </c>
      <c r="H762" s="135">
        <v>0</v>
      </c>
      <c r="I762" s="135">
        <v>420000</v>
      </c>
      <c r="J762" s="135">
        <f t="shared" si="324"/>
        <v>47580000</v>
      </c>
      <c r="K762" s="135">
        <v>0</v>
      </c>
      <c r="L762" s="135">
        <v>420000</v>
      </c>
      <c r="M762" s="135">
        <f t="shared" si="333"/>
        <v>0</v>
      </c>
      <c r="N762" s="135">
        <v>0</v>
      </c>
      <c r="O762" s="135">
        <v>420000</v>
      </c>
      <c r="P762" s="135">
        <f t="shared" si="334"/>
        <v>0</v>
      </c>
      <c r="Q762" s="135">
        <f t="shared" si="335"/>
        <v>47580000</v>
      </c>
      <c r="R762" s="135">
        <f t="shared" si="325"/>
        <v>420000</v>
      </c>
      <c r="S762" s="274"/>
      <c r="T762" s="290">
        <v>3130310202</v>
      </c>
      <c r="U762" s="328" t="s">
        <v>1577</v>
      </c>
      <c r="V762" s="329">
        <v>0</v>
      </c>
      <c r="W762" s="329">
        <v>0</v>
      </c>
      <c r="X762" s="329">
        <v>48000000</v>
      </c>
      <c r="Y762" s="329">
        <v>0</v>
      </c>
      <c r="Z762" s="329">
        <f t="shared" si="328"/>
        <v>48000000</v>
      </c>
      <c r="AA762" s="329">
        <v>0</v>
      </c>
      <c r="AB762" s="329">
        <v>420000</v>
      </c>
      <c r="AC762" s="329">
        <v>47580000</v>
      </c>
      <c r="AD762" s="329">
        <v>0</v>
      </c>
      <c r="AE762" s="329">
        <v>420000</v>
      </c>
      <c r="AF762" s="329">
        <v>0</v>
      </c>
      <c r="AG762" s="329">
        <v>420000</v>
      </c>
      <c r="AH762" s="329">
        <v>0</v>
      </c>
      <c r="AI762" s="329">
        <v>420000</v>
      </c>
      <c r="AJ762" s="335">
        <f t="shared" si="329"/>
        <v>0</v>
      </c>
    </row>
    <row r="763" spans="1:36" s="255" customFormat="1" ht="26.25" customHeight="1" x14ac:dyDescent="0.25">
      <c r="A763" s="170">
        <v>3130310203</v>
      </c>
      <c r="B763" s="171" t="s">
        <v>1578</v>
      </c>
      <c r="C763" s="135"/>
      <c r="D763" s="135">
        <v>441459750</v>
      </c>
      <c r="E763" s="135">
        <v>0</v>
      </c>
      <c r="F763" s="135">
        <v>0</v>
      </c>
      <c r="G763" s="134">
        <f t="shared" si="327"/>
        <v>441459750</v>
      </c>
      <c r="H763" s="135">
        <v>297251</v>
      </c>
      <c r="I763" s="135">
        <v>21677020.789999999</v>
      </c>
      <c r="J763" s="135">
        <f t="shared" si="324"/>
        <v>419782729.20999998</v>
      </c>
      <c r="K763" s="135">
        <v>297251</v>
      </c>
      <c r="L763" s="135">
        <v>297251</v>
      </c>
      <c r="M763" s="135">
        <f t="shared" si="333"/>
        <v>21379769.789999999</v>
      </c>
      <c r="N763" s="135">
        <v>17908901</v>
      </c>
      <c r="O763" s="135">
        <v>90965246</v>
      </c>
      <c r="P763" s="135">
        <f t="shared" si="334"/>
        <v>69288225.210000008</v>
      </c>
      <c r="Q763" s="135">
        <f t="shared" si="335"/>
        <v>350494504</v>
      </c>
      <c r="R763" s="135">
        <f t="shared" si="325"/>
        <v>297251</v>
      </c>
      <c r="S763" s="274"/>
      <c r="T763" s="290">
        <v>3130310203</v>
      </c>
      <c r="U763" s="328" t="s">
        <v>1578</v>
      </c>
      <c r="V763" s="329">
        <v>0</v>
      </c>
      <c r="W763" s="329">
        <v>0</v>
      </c>
      <c r="X763" s="329">
        <v>441459750</v>
      </c>
      <c r="Y763" s="329">
        <v>0</v>
      </c>
      <c r="Z763" s="329">
        <f t="shared" si="328"/>
        <v>441459750</v>
      </c>
      <c r="AA763" s="329">
        <v>17908901</v>
      </c>
      <c r="AB763" s="329">
        <v>90965246</v>
      </c>
      <c r="AC763" s="329">
        <v>350494504</v>
      </c>
      <c r="AD763" s="329">
        <v>297251</v>
      </c>
      <c r="AE763" s="329">
        <v>21677020.789999999</v>
      </c>
      <c r="AF763" s="329">
        <v>69288225.210000008</v>
      </c>
      <c r="AG763" s="329">
        <v>0</v>
      </c>
      <c r="AH763" s="329">
        <v>297251</v>
      </c>
      <c r="AI763" s="329">
        <v>297251</v>
      </c>
      <c r="AJ763" s="335">
        <f t="shared" si="329"/>
        <v>0</v>
      </c>
    </row>
    <row r="764" spans="1:36" s="255" customFormat="1" x14ac:dyDescent="0.25">
      <c r="A764" s="14">
        <v>31303103</v>
      </c>
      <c r="B764" s="9" t="s">
        <v>1579</v>
      </c>
      <c r="C764" s="10">
        <f>+C765+C766</f>
        <v>0</v>
      </c>
      <c r="D764" s="10">
        <f t="shared" ref="D764:R764" si="356">+D765+D766</f>
        <v>12080913</v>
      </c>
      <c r="E764" s="10">
        <f t="shared" si="356"/>
        <v>0</v>
      </c>
      <c r="F764" s="10">
        <f t="shared" si="356"/>
        <v>126000000</v>
      </c>
      <c r="G764" s="10">
        <f t="shared" si="327"/>
        <v>138080913</v>
      </c>
      <c r="H764" s="10">
        <f t="shared" si="356"/>
        <v>0</v>
      </c>
      <c r="I764" s="10">
        <f t="shared" si="356"/>
        <v>0</v>
      </c>
      <c r="J764" s="10">
        <f t="shared" si="324"/>
        <v>138080913</v>
      </c>
      <c r="K764" s="10">
        <f t="shared" si="356"/>
        <v>0</v>
      </c>
      <c r="L764" s="10">
        <f t="shared" si="356"/>
        <v>0</v>
      </c>
      <c r="M764" s="10">
        <f t="shared" si="333"/>
        <v>0</v>
      </c>
      <c r="N764" s="10">
        <f t="shared" si="356"/>
        <v>0</v>
      </c>
      <c r="O764" s="10">
        <f t="shared" si="356"/>
        <v>0</v>
      </c>
      <c r="P764" s="10">
        <f t="shared" si="334"/>
        <v>0</v>
      </c>
      <c r="Q764" s="10">
        <f t="shared" si="335"/>
        <v>138080913</v>
      </c>
      <c r="R764" s="10">
        <f t="shared" si="325"/>
        <v>0</v>
      </c>
      <c r="S764" s="274"/>
      <c r="T764" s="290">
        <v>31303103</v>
      </c>
      <c r="U764" s="328" t="s">
        <v>1579</v>
      </c>
      <c r="V764" s="329">
        <v>0</v>
      </c>
      <c r="W764" s="329">
        <f>+W765+W766</f>
        <v>126000000</v>
      </c>
      <c r="X764" s="329">
        <v>12080913</v>
      </c>
      <c r="Y764" s="329">
        <v>0</v>
      </c>
      <c r="Z764" s="329">
        <f t="shared" si="328"/>
        <v>138080913</v>
      </c>
      <c r="AA764" s="329">
        <v>0</v>
      </c>
      <c r="AB764" s="329">
        <v>0</v>
      </c>
      <c r="AC764" s="329">
        <v>12080913</v>
      </c>
      <c r="AD764" s="329">
        <v>0</v>
      </c>
      <c r="AE764" s="329">
        <v>0</v>
      </c>
      <c r="AF764" s="329">
        <v>0</v>
      </c>
      <c r="AG764" s="329">
        <v>0</v>
      </c>
      <c r="AH764" s="329">
        <v>0</v>
      </c>
      <c r="AI764" s="329">
        <v>0</v>
      </c>
      <c r="AJ764" s="335">
        <f t="shared" si="329"/>
        <v>0</v>
      </c>
    </row>
    <row r="765" spans="1:36" s="255" customFormat="1" x14ac:dyDescent="0.25">
      <c r="A765" s="170">
        <v>3130310301</v>
      </c>
      <c r="B765" s="171" t="s">
        <v>1580</v>
      </c>
      <c r="C765" s="135"/>
      <c r="D765" s="135">
        <v>12000000</v>
      </c>
      <c r="E765" s="135">
        <v>0</v>
      </c>
      <c r="F765" s="135">
        <v>0</v>
      </c>
      <c r="G765" s="134">
        <f t="shared" si="327"/>
        <v>12000000</v>
      </c>
      <c r="H765" s="135">
        <v>0</v>
      </c>
      <c r="I765" s="135">
        <v>0</v>
      </c>
      <c r="J765" s="135">
        <f t="shared" si="324"/>
        <v>12000000</v>
      </c>
      <c r="K765" s="135">
        <v>0</v>
      </c>
      <c r="L765" s="135">
        <v>0</v>
      </c>
      <c r="M765" s="135">
        <f t="shared" si="333"/>
        <v>0</v>
      </c>
      <c r="N765" s="169">
        <v>0</v>
      </c>
      <c r="O765" s="135">
        <v>0</v>
      </c>
      <c r="P765" s="135">
        <f t="shared" si="334"/>
        <v>0</v>
      </c>
      <c r="Q765" s="135">
        <f t="shared" si="335"/>
        <v>12000000</v>
      </c>
      <c r="R765" s="135">
        <f t="shared" si="325"/>
        <v>0</v>
      </c>
      <c r="S765" s="274"/>
      <c r="T765" s="290">
        <v>3130310301</v>
      </c>
      <c r="U765" s="328" t="s">
        <v>1580</v>
      </c>
      <c r="V765" s="329">
        <v>0</v>
      </c>
      <c r="W765" s="329">
        <v>0</v>
      </c>
      <c r="X765" s="329">
        <v>12000000</v>
      </c>
      <c r="Y765" s="329">
        <v>0</v>
      </c>
      <c r="Z765" s="329">
        <f t="shared" si="328"/>
        <v>12000000</v>
      </c>
      <c r="AA765" s="329">
        <v>0</v>
      </c>
      <c r="AB765" s="329">
        <v>0</v>
      </c>
      <c r="AC765" s="329">
        <v>12000000</v>
      </c>
      <c r="AD765" s="329">
        <v>0</v>
      </c>
      <c r="AE765" s="329">
        <v>0</v>
      </c>
      <c r="AF765" s="329">
        <v>0</v>
      </c>
      <c r="AG765" s="329">
        <v>0</v>
      </c>
      <c r="AH765" s="329">
        <v>0</v>
      </c>
      <c r="AI765" s="329">
        <v>0</v>
      </c>
      <c r="AJ765" s="335">
        <f t="shared" si="329"/>
        <v>0</v>
      </c>
    </row>
    <row r="766" spans="1:36" s="255" customFormat="1" ht="26.25" customHeight="1" x14ac:dyDescent="0.25">
      <c r="A766" s="170">
        <v>3130310303</v>
      </c>
      <c r="B766" s="171" t="s">
        <v>1581</v>
      </c>
      <c r="C766" s="135"/>
      <c r="D766" s="135">
        <v>80913</v>
      </c>
      <c r="E766" s="135">
        <v>0</v>
      </c>
      <c r="F766" s="135">
        <v>126000000</v>
      </c>
      <c r="G766" s="134">
        <f t="shared" si="327"/>
        <v>126080913</v>
      </c>
      <c r="H766" s="135">
        <v>0</v>
      </c>
      <c r="I766" s="135">
        <v>0</v>
      </c>
      <c r="J766" s="135">
        <f t="shared" si="324"/>
        <v>126080913</v>
      </c>
      <c r="K766" s="135">
        <v>0</v>
      </c>
      <c r="L766" s="135">
        <v>0</v>
      </c>
      <c r="M766" s="135">
        <f t="shared" si="333"/>
        <v>0</v>
      </c>
      <c r="N766" s="169">
        <v>0</v>
      </c>
      <c r="O766" s="135">
        <v>0</v>
      </c>
      <c r="P766" s="135">
        <f t="shared" si="334"/>
        <v>0</v>
      </c>
      <c r="Q766" s="135">
        <f t="shared" si="335"/>
        <v>126080913</v>
      </c>
      <c r="R766" s="135">
        <f t="shared" si="325"/>
        <v>0</v>
      </c>
      <c r="S766" s="274"/>
      <c r="T766" s="290">
        <v>3130310303</v>
      </c>
      <c r="U766" s="328" t="s">
        <v>1581</v>
      </c>
      <c r="V766" s="329">
        <v>0</v>
      </c>
      <c r="W766" s="332">
        <v>126000000</v>
      </c>
      <c r="X766" s="329">
        <v>80913</v>
      </c>
      <c r="Y766" s="329">
        <v>0</v>
      </c>
      <c r="Z766" s="329">
        <f t="shared" si="328"/>
        <v>126080913</v>
      </c>
      <c r="AA766" s="329">
        <v>0</v>
      </c>
      <c r="AB766" s="329">
        <v>0</v>
      </c>
      <c r="AC766" s="329">
        <v>80913</v>
      </c>
      <c r="AD766" s="329">
        <v>0</v>
      </c>
      <c r="AE766" s="329">
        <v>0</v>
      </c>
      <c r="AF766" s="329">
        <v>0</v>
      </c>
      <c r="AG766" s="329">
        <v>0</v>
      </c>
      <c r="AH766" s="329">
        <v>0</v>
      </c>
      <c r="AI766" s="329">
        <v>0</v>
      </c>
      <c r="AJ766" s="335">
        <f t="shared" si="329"/>
        <v>0</v>
      </c>
    </row>
    <row r="767" spans="1:36" s="255" customFormat="1" ht="26.25" customHeight="1" x14ac:dyDescent="0.25">
      <c r="A767" s="233">
        <v>31304</v>
      </c>
      <c r="B767" s="234" t="s">
        <v>1582</v>
      </c>
      <c r="C767" s="145">
        <f>+C768</f>
        <v>0</v>
      </c>
      <c r="D767" s="145">
        <f t="shared" ref="D767:R767" si="357">+D768</f>
        <v>2866417014</v>
      </c>
      <c r="E767" s="145">
        <f t="shared" si="357"/>
        <v>12171864</v>
      </c>
      <c r="F767" s="145">
        <f t="shared" si="357"/>
        <v>2475651034</v>
      </c>
      <c r="G767" s="145">
        <f t="shared" si="327"/>
        <v>5329896184</v>
      </c>
      <c r="H767" s="145">
        <f t="shared" si="357"/>
        <v>24894784</v>
      </c>
      <c r="I767" s="145">
        <f t="shared" si="357"/>
        <v>641570996.5</v>
      </c>
      <c r="J767" s="145">
        <f t="shared" si="324"/>
        <v>4688325187.5</v>
      </c>
      <c r="K767" s="145">
        <f t="shared" si="357"/>
        <v>70392484</v>
      </c>
      <c r="L767" s="145">
        <f t="shared" si="357"/>
        <v>200276152.5</v>
      </c>
      <c r="M767" s="145">
        <f t="shared" si="333"/>
        <v>441294844</v>
      </c>
      <c r="N767" s="145">
        <f t="shared" si="357"/>
        <v>65173184</v>
      </c>
      <c r="O767" s="145">
        <f t="shared" si="357"/>
        <v>686510057.5</v>
      </c>
      <c r="P767" s="145">
        <f t="shared" si="334"/>
        <v>44939061</v>
      </c>
      <c r="Q767" s="145">
        <f t="shared" si="335"/>
        <v>4643386126.5</v>
      </c>
      <c r="R767" s="145">
        <f t="shared" si="325"/>
        <v>200276152.5</v>
      </c>
      <c r="S767" s="274"/>
      <c r="T767" s="290">
        <v>31304</v>
      </c>
      <c r="U767" s="328" t="s">
        <v>1582</v>
      </c>
      <c r="V767" s="329">
        <v>0</v>
      </c>
      <c r="W767" s="329">
        <f>+W768</f>
        <v>2475651034</v>
      </c>
      <c r="X767" s="329">
        <v>2866417014</v>
      </c>
      <c r="Y767" s="329">
        <v>12171864</v>
      </c>
      <c r="Z767" s="329">
        <f t="shared" si="328"/>
        <v>5329896184</v>
      </c>
      <c r="AA767" s="329">
        <v>65173184</v>
      </c>
      <c r="AB767" s="329">
        <v>686510057.5</v>
      </c>
      <c r="AC767" s="329">
        <v>4241886126.5</v>
      </c>
      <c r="AD767" s="329">
        <v>24894784</v>
      </c>
      <c r="AE767" s="329">
        <v>641570996.5</v>
      </c>
      <c r="AF767" s="329">
        <v>44939061</v>
      </c>
      <c r="AG767" s="329">
        <v>130451963.5</v>
      </c>
      <c r="AH767" s="329">
        <v>70392484</v>
      </c>
      <c r="AI767" s="329">
        <v>200844447.5</v>
      </c>
      <c r="AJ767" s="335">
        <f t="shared" si="329"/>
        <v>0</v>
      </c>
    </row>
    <row r="768" spans="1:36" s="255" customFormat="1" ht="39" customHeight="1" x14ac:dyDescent="0.25">
      <c r="A768" s="233">
        <v>313041</v>
      </c>
      <c r="B768" s="234" t="s">
        <v>1583</v>
      </c>
      <c r="C768" s="145">
        <f>+C769+C773+C776+C779+C783+C786+C790+C793+C797+C801+C803+C807+C811+C815</f>
        <v>0</v>
      </c>
      <c r="D768" s="145">
        <f t="shared" ref="D768:R768" si="358">+D769+D773+D776+D779+D783+D786+D790+D793+D797+D801+D803+D807+D811+D815</f>
        <v>2866417014</v>
      </c>
      <c r="E768" s="145">
        <f t="shared" si="358"/>
        <v>12171864</v>
      </c>
      <c r="F768" s="145">
        <f>+F769+F773+F776+F779+F783+F786+F790+F793+F797+F801+F803+F807+F811+F815</f>
        <v>2475651034</v>
      </c>
      <c r="G768" s="145">
        <f t="shared" si="327"/>
        <v>5329896184</v>
      </c>
      <c r="H768" s="145">
        <f t="shared" si="358"/>
        <v>24894784</v>
      </c>
      <c r="I768" s="145">
        <f t="shared" si="358"/>
        <v>641570996.5</v>
      </c>
      <c r="J768" s="145">
        <f t="shared" si="324"/>
        <v>4688325187.5</v>
      </c>
      <c r="K768" s="145">
        <f t="shared" si="358"/>
        <v>70392484</v>
      </c>
      <c r="L768" s="145">
        <f t="shared" si="358"/>
        <v>200276152.5</v>
      </c>
      <c r="M768" s="145">
        <f t="shared" si="333"/>
        <v>441294844</v>
      </c>
      <c r="N768" s="145">
        <f t="shared" si="358"/>
        <v>65173184</v>
      </c>
      <c r="O768" s="145">
        <f t="shared" si="358"/>
        <v>686510057.5</v>
      </c>
      <c r="P768" s="145">
        <f t="shared" si="334"/>
        <v>44939061</v>
      </c>
      <c r="Q768" s="145">
        <f t="shared" si="335"/>
        <v>4643386126.5</v>
      </c>
      <c r="R768" s="145">
        <f t="shared" si="325"/>
        <v>200276152.5</v>
      </c>
      <c r="S768" s="274"/>
      <c r="T768" s="290">
        <v>313041</v>
      </c>
      <c r="U768" s="328" t="s">
        <v>1583</v>
      </c>
      <c r="V768" s="329">
        <v>0</v>
      </c>
      <c r="W768" s="329">
        <f>+W769+W773+W776+W779+W783+W786+W790+W793+W797+W801+W803+W807+W811+W815</f>
        <v>2475651034</v>
      </c>
      <c r="X768" s="329">
        <v>2866417014</v>
      </c>
      <c r="Y768" s="329">
        <v>12171864</v>
      </c>
      <c r="Z768" s="329">
        <f t="shared" si="328"/>
        <v>5329896184</v>
      </c>
      <c r="AA768" s="329">
        <v>65173184</v>
      </c>
      <c r="AB768" s="329">
        <v>686510057.5</v>
      </c>
      <c r="AC768" s="329">
        <v>4241886126.5</v>
      </c>
      <c r="AD768" s="329">
        <v>24894784</v>
      </c>
      <c r="AE768" s="329">
        <v>641570996.5</v>
      </c>
      <c r="AF768" s="329">
        <v>44939061</v>
      </c>
      <c r="AG768" s="329">
        <v>130451963.5</v>
      </c>
      <c r="AH768" s="329">
        <v>70392484</v>
      </c>
      <c r="AI768" s="329">
        <v>200844447.5</v>
      </c>
      <c r="AJ768" s="335">
        <f t="shared" si="329"/>
        <v>0</v>
      </c>
    </row>
    <row r="769" spans="1:36" s="255" customFormat="1" ht="39" customHeight="1" x14ac:dyDescent="0.25">
      <c r="A769" s="14">
        <v>31304101</v>
      </c>
      <c r="B769" s="9" t="s">
        <v>693</v>
      </c>
      <c r="C769" s="10">
        <f>+C770+C771</f>
        <v>0</v>
      </c>
      <c r="D769" s="10">
        <f t="shared" ref="D769:R769" si="359">+D770+D771</f>
        <v>123218543</v>
      </c>
      <c r="E769" s="10">
        <f t="shared" si="359"/>
        <v>0</v>
      </c>
      <c r="F769" s="10">
        <f>+F770+F771+F772</f>
        <v>238911309</v>
      </c>
      <c r="G769" s="10">
        <f t="shared" si="327"/>
        <v>362129852</v>
      </c>
      <c r="H769" s="10">
        <f t="shared" si="359"/>
        <v>0</v>
      </c>
      <c r="I769" s="10">
        <f t="shared" si="359"/>
        <v>0</v>
      </c>
      <c r="J769" s="10">
        <f t="shared" si="324"/>
        <v>362129852</v>
      </c>
      <c r="K769" s="10">
        <f t="shared" si="359"/>
        <v>0</v>
      </c>
      <c r="L769" s="10">
        <f t="shared" si="359"/>
        <v>0</v>
      </c>
      <c r="M769" s="10">
        <f t="shared" si="333"/>
        <v>0</v>
      </c>
      <c r="N769" s="10">
        <f t="shared" si="359"/>
        <v>0</v>
      </c>
      <c r="O769" s="10">
        <f t="shared" si="359"/>
        <v>0</v>
      </c>
      <c r="P769" s="10">
        <f t="shared" si="334"/>
        <v>0</v>
      </c>
      <c r="Q769" s="10">
        <f t="shared" si="335"/>
        <v>362129852</v>
      </c>
      <c r="R769" s="10">
        <f t="shared" si="325"/>
        <v>0</v>
      </c>
      <c r="S769" s="274"/>
      <c r="T769" s="290">
        <v>31304101</v>
      </c>
      <c r="U769" s="328" t="s">
        <v>693</v>
      </c>
      <c r="V769" s="329">
        <v>0</v>
      </c>
      <c r="W769" s="329">
        <f>+W770+W771+W772</f>
        <v>238911309</v>
      </c>
      <c r="X769" s="329">
        <v>123218543</v>
      </c>
      <c r="Y769" s="329">
        <v>0</v>
      </c>
      <c r="Z769" s="329">
        <f t="shared" si="328"/>
        <v>362129852</v>
      </c>
      <c r="AA769" s="329">
        <v>0</v>
      </c>
      <c r="AB769" s="329">
        <v>0</v>
      </c>
      <c r="AC769" s="329">
        <v>362129852</v>
      </c>
      <c r="AD769" s="329">
        <v>0</v>
      </c>
      <c r="AE769" s="329">
        <v>0</v>
      </c>
      <c r="AF769" s="329">
        <v>0</v>
      </c>
      <c r="AG769" s="329">
        <v>0</v>
      </c>
      <c r="AH769" s="329">
        <v>0</v>
      </c>
      <c r="AI769" s="329">
        <v>0</v>
      </c>
      <c r="AJ769" s="335">
        <f t="shared" si="329"/>
        <v>0</v>
      </c>
    </row>
    <row r="770" spans="1:36" s="255" customFormat="1" ht="26.25" customHeight="1" x14ac:dyDescent="0.25">
      <c r="A770" s="170">
        <v>3130410101</v>
      </c>
      <c r="B770" s="171" t="s">
        <v>1584</v>
      </c>
      <c r="C770" s="135"/>
      <c r="D770" s="135">
        <v>100000000</v>
      </c>
      <c r="E770" s="135">
        <v>0</v>
      </c>
      <c r="F770" s="135">
        <v>0</v>
      </c>
      <c r="G770" s="134">
        <f t="shared" si="327"/>
        <v>100000000</v>
      </c>
      <c r="H770" s="135">
        <v>0</v>
      </c>
      <c r="I770" s="135">
        <v>0</v>
      </c>
      <c r="J770" s="135">
        <f t="shared" si="324"/>
        <v>100000000</v>
      </c>
      <c r="K770" s="135">
        <v>0</v>
      </c>
      <c r="L770" s="135">
        <v>0</v>
      </c>
      <c r="M770" s="135">
        <f t="shared" si="333"/>
        <v>0</v>
      </c>
      <c r="N770" s="169">
        <v>0</v>
      </c>
      <c r="O770" s="135">
        <v>0</v>
      </c>
      <c r="P770" s="135">
        <f t="shared" si="334"/>
        <v>0</v>
      </c>
      <c r="Q770" s="135">
        <f t="shared" si="335"/>
        <v>100000000</v>
      </c>
      <c r="R770" s="135">
        <f t="shared" si="325"/>
        <v>0</v>
      </c>
      <c r="S770" s="274"/>
      <c r="T770" s="290">
        <v>3130410101</v>
      </c>
      <c r="U770" s="328" t="s">
        <v>1584</v>
      </c>
      <c r="V770" s="329">
        <v>0</v>
      </c>
      <c r="W770" s="329">
        <v>0</v>
      </c>
      <c r="X770" s="329">
        <v>100000000</v>
      </c>
      <c r="Y770" s="329">
        <v>0</v>
      </c>
      <c r="Z770" s="329">
        <f t="shared" si="328"/>
        <v>100000000</v>
      </c>
      <c r="AA770" s="329">
        <v>0</v>
      </c>
      <c r="AB770" s="329">
        <v>0</v>
      </c>
      <c r="AC770" s="329">
        <v>100000000</v>
      </c>
      <c r="AD770" s="329">
        <v>0</v>
      </c>
      <c r="AE770" s="329">
        <v>0</v>
      </c>
      <c r="AF770" s="329">
        <v>0</v>
      </c>
      <c r="AG770" s="329">
        <v>0</v>
      </c>
      <c r="AH770" s="329">
        <v>0</v>
      </c>
      <c r="AI770" s="329">
        <v>0</v>
      </c>
      <c r="AJ770" s="335">
        <f t="shared" si="329"/>
        <v>0</v>
      </c>
    </row>
    <row r="771" spans="1:36" s="255" customFormat="1" ht="26.25" customHeight="1" x14ac:dyDescent="0.25">
      <c r="A771" s="44">
        <v>3130410102</v>
      </c>
      <c r="B771" s="171" t="s">
        <v>1585</v>
      </c>
      <c r="C771" s="135"/>
      <c r="D771" s="135">
        <v>23218543</v>
      </c>
      <c r="E771" s="135">
        <v>0</v>
      </c>
      <c r="F771" s="135">
        <v>0</v>
      </c>
      <c r="G771" s="134">
        <f t="shared" si="327"/>
        <v>23218543</v>
      </c>
      <c r="H771" s="135">
        <v>0</v>
      </c>
      <c r="I771" s="135">
        <v>0</v>
      </c>
      <c r="J771" s="135">
        <f t="shared" si="324"/>
        <v>23218543</v>
      </c>
      <c r="K771" s="135">
        <v>0</v>
      </c>
      <c r="L771" s="135">
        <v>0</v>
      </c>
      <c r="M771" s="135">
        <f t="shared" si="333"/>
        <v>0</v>
      </c>
      <c r="N771" s="169">
        <v>0</v>
      </c>
      <c r="O771" s="135">
        <v>0</v>
      </c>
      <c r="P771" s="135">
        <f t="shared" si="334"/>
        <v>0</v>
      </c>
      <c r="Q771" s="135">
        <f t="shared" si="335"/>
        <v>23218543</v>
      </c>
      <c r="R771" s="135">
        <f t="shared" si="325"/>
        <v>0</v>
      </c>
      <c r="S771" s="274"/>
      <c r="T771" s="290">
        <v>3130410102</v>
      </c>
      <c r="U771" s="328" t="s">
        <v>1585</v>
      </c>
      <c r="V771" s="329">
        <v>0</v>
      </c>
      <c r="W771" s="329">
        <v>0</v>
      </c>
      <c r="X771" s="329">
        <v>23218543</v>
      </c>
      <c r="Y771" s="329">
        <v>0</v>
      </c>
      <c r="Z771" s="329">
        <f t="shared" si="328"/>
        <v>23218543</v>
      </c>
      <c r="AA771" s="329">
        <v>0</v>
      </c>
      <c r="AB771" s="329">
        <v>0</v>
      </c>
      <c r="AC771" s="329">
        <v>23218543</v>
      </c>
      <c r="AD771" s="329">
        <v>0</v>
      </c>
      <c r="AE771" s="329">
        <v>0</v>
      </c>
      <c r="AF771" s="329">
        <v>0</v>
      </c>
      <c r="AG771" s="329">
        <v>0</v>
      </c>
      <c r="AH771" s="329">
        <v>0</v>
      </c>
      <c r="AI771" s="329">
        <v>0</v>
      </c>
      <c r="AJ771" s="335">
        <f t="shared" si="329"/>
        <v>0</v>
      </c>
    </row>
    <row r="772" spans="1:36" s="293" customFormat="1" ht="26.25" customHeight="1" x14ac:dyDescent="0.25">
      <c r="A772" s="170">
        <v>3130410103</v>
      </c>
      <c r="B772" s="171" t="s">
        <v>1732</v>
      </c>
      <c r="C772" s="135"/>
      <c r="D772" s="135">
        <v>0</v>
      </c>
      <c r="E772" s="135">
        <v>0</v>
      </c>
      <c r="F772" s="135">
        <v>238911309</v>
      </c>
      <c r="G772" s="134">
        <f t="shared" si="327"/>
        <v>238911309</v>
      </c>
      <c r="H772" s="135">
        <v>0</v>
      </c>
      <c r="I772" s="135">
        <v>0</v>
      </c>
      <c r="J772" s="135">
        <f t="shared" si="324"/>
        <v>238911309</v>
      </c>
      <c r="K772" s="135">
        <v>0</v>
      </c>
      <c r="L772" s="135">
        <v>0</v>
      </c>
      <c r="M772" s="135">
        <f t="shared" si="333"/>
        <v>0</v>
      </c>
      <c r="N772" s="169">
        <v>0</v>
      </c>
      <c r="O772" s="135">
        <v>0</v>
      </c>
      <c r="P772" s="135">
        <f t="shared" si="334"/>
        <v>0</v>
      </c>
      <c r="Q772" s="135">
        <f t="shared" si="335"/>
        <v>238911309</v>
      </c>
      <c r="R772" s="135">
        <f t="shared" si="325"/>
        <v>0</v>
      </c>
      <c r="T772" s="290">
        <v>3130410103</v>
      </c>
      <c r="U772" s="328" t="s">
        <v>1732</v>
      </c>
      <c r="V772" s="329">
        <v>0</v>
      </c>
      <c r="W772" s="329">
        <v>238911309</v>
      </c>
      <c r="X772" s="329">
        <v>0</v>
      </c>
      <c r="Y772" s="329">
        <v>0</v>
      </c>
      <c r="Z772" s="329">
        <f t="shared" si="328"/>
        <v>238911309</v>
      </c>
      <c r="AA772" s="329">
        <v>0</v>
      </c>
      <c r="AB772" s="329">
        <v>0</v>
      </c>
      <c r="AC772" s="329">
        <v>238911309</v>
      </c>
      <c r="AD772" s="329">
        <v>0</v>
      </c>
      <c r="AE772" s="329">
        <v>0</v>
      </c>
      <c r="AF772" s="329">
        <v>0</v>
      </c>
      <c r="AG772" s="329">
        <v>0</v>
      </c>
      <c r="AH772" s="329">
        <v>0</v>
      </c>
      <c r="AI772" s="329">
        <v>0</v>
      </c>
      <c r="AJ772" s="335">
        <f t="shared" si="329"/>
        <v>0</v>
      </c>
    </row>
    <row r="773" spans="1:36" s="289" customFormat="1" ht="26.25" customHeight="1" x14ac:dyDescent="0.25">
      <c r="A773" s="14">
        <v>31304102</v>
      </c>
      <c r="B773" s="9" t="s">
        <v>1586</v>
      </c>
      <c r="C773" s="10">
        <f>+C774+C775</f>
        <v>0</v>
      </c>
      <c r="D773" s="10">
        <f t="shared" ref="D773:R773" si="360">+D774+D775</f>
        <v>15000000</v>
      </c>
      <c r="E773" s="10">
        <f t="shared" si="360"/>
        <v>0</v>
      </c>
      <c r="F773" s="10">
        <f t="shared" si="360"/>
        <v>149239800</v>
      </c>
      <c r="G773" s="10">
        <f t="shared" si="327"/>
        <v>164239800</v>
      </c>
      <c r="H773" s="10">
        <f t="shared" si="360"/>
        <v>0</v>
      </c>
      <c r="I773" s="10">
        <f t="shared" si="360"/>
        <v>0</v>
      </c>
      <c r="J773" s="10">
        <f t="shared" si="324"/>
        <v>164239800</v>
      </c>
      <c r="K773" s="10">
        <f t="shared" si="360"/>
        <v>0</v>
      </c>
      <c r="L773" s="10">
        <f t="shared" si="360"/>
        <v>0</v>
      </c>
      <c r="M773" s="10">
        <f t="shared" si="333"/>
        <v>0</v>
      </c>
      <c r="N773" s="10">
        <f t="shared" si="360"/>
        <v>0</v>
      </c>
      <c r="O773" s="10">
        <f t="shared" si="360"/>
        <v>0</v>
      </c>
      <c r="P773" s="10">
        <f t="shared" si="334"/>
        <v>0</v>
      </c>
      <c r="Q773" s="10">
        <f t="shared" si="335"/>
        <v>164239800</v>
      </c>
      <c r="R773" s="10">
        <f t="shared" si="325"/>
        <v>0</v>
      </c>
      <c r="T773" s="290">
        <v>31304102</v>
      </c>
      <c r="U773" s="328" t="s">
        <v>1586</v>
      </c>
      <c r="V773" s="329">
        <v>0</v>
      </c>
      <c r="W773" s="329">
        <f>+W774+W775</f>
        <v>149239800</v>
      </c>
      <c r="X773" s="329">
        <v>15000000</v>
      </c>
      <c r="Y773" s="329">
        <v>0</v>
      </c>
      <c r="Z773" s="329">
        <f t="shared" si="328"/>
        <v>164239800</v>
      </c>
      <c r="AA773" s="329">
        <v>0</v>
      </c>
      <c r="AB773" s="329">
        <v>0</v>
      </c>
      <c r="AC773" s="329">
        <v>164239800</v>
      </c>
      <c r="AD773" s="329">
        <v>0</v>
      </c>
      <c r="AE773" s="329">
        <v>0</v>
      </c>
      <c r="AF773" s="329">
        <v>0</v>
      </c>
      <c r="AG773" s="329">
        <v>0</v>
      </c>
      <c r="AH773" s="329">
        <v>0</v>
      </c>
      <c r="AI773" s="329">
        <v>0</v>
      </c>
      <c r="AJ773" s="335">
        <f t="shared" si="329"/>
        <v>0</v>
      </c>
    </row>
    <row r="774" spans="1:36" s="255" customFormat="1" ht="26.25" customHeight="1" x14ac:dyDescent="0.25">
      <c r="A774" s="170">
        <v>3130410201</v>
      </c>
      <c r="B774" s="171" t="s">
        <v>1587</v>
      </c>
      <c r="C774" s="135"/>
      <c r="D774" s="135">
        <v>15000000</v>
      </c>
      <c r="E774" s="135">
        <v>0</v>
      </c>
      <c r="F774" s="135">
        <v>0</v>
      </c>
      <c r="G774" s="134">
        <f t="shared" si="327"/>
        <v>15000000</v>
      </c>
      <c r="H774" s="135">
        <v>0</v>
      </c>
      <c r="I774" s="135">
        <v>0</v>
      </c>
      <c r="J774" s="135">
        <f t="shared" si="324"/>
        <v>15000000</v>
      </c>
      <c r="K774" s="135">
        <v>0</v>
      </c>
      <c r="L774" s="135">
        <v>0</v>
      </c>
      <c r="M774" s="135">
        <f t="shared" si="333"/>
        <v>0</v>
      </c>
      <c r="N774" s="169">
        <v>0</v>
      </c>
      <c r="O774" s="135">
        <v>0</v>
      </c>
      <c r="P774" s="135">
        <f t="shared" si="334"/>
        <v>0</v>
      </c>
      <c r="Q774" s="135">
        <f t="shared" si="335"/>
        <v>15000000</v>
      </c>
      <c r="R774" s="135">
        <f t="shared" si="325"/>
        <v>0</v>
      </c>
      <c r="S774" s="274"/>
      <c r="T774" s="290">
        <v>3130410201</v>
      </c>
      <c r="U774" s="328" t="s">
        <v>1587</v>
      </c>
      <c r="V774" s="329">
        <v>0</v>
      </c>
      <c r="W774" s="329">
        <v>0</v>
      </c>
      <c r="X774" s="329">
        <v>15000000</v>
      </c>
      <c r="Y774" s="329">
        <v>0</v>
      </c>
      <c r="Z774" s="329">
        <f t="shared" si="328"/>
        <v>15000000</v>
      </c>
      <c r="AA774" s="329">
        <v>0</v>
      </c>
      <c r="AB774" s="329">
        <v>0</v>
      </c>
      <c r="AC774" s="329">
        <v>15000000</v>
      </c>
      <c r="AD774" s="329">
        <v>0</v>
      </c>
      <c r="AE774" s="329">
        <v>0</v>
      </c>
      <c r="AF774" s="329">
        <v>0</v>
      </c>
      <c r="AG774" s="329">
        <v>0</v>
      </c>
      <c r="AH774" s="329">
        <v>0</v>
      </c>
      <c r="AI774" s="329">
        <v>0</v>
      </c>
      <c r="AJ774" s="335">
        <f t="shared" si="329"/>
        <v>0</v>
      </c>
    </row>
    <row r="775" spans="1:36" s="293" customFormat="1" ht="26.25" customHeight="1" x14ac:dyDescent="0.25">
      <c r="A775" s="170">
        <v>3130410203</v>
      </c>
      <c r="B775" s="171" t="s">
        <v>1733</v>
      </c>
      <c r="C775" s="135"/>
      <c r="D775" s="135">
        <v>0</v>
      </c>
      <c r="E775" s="135">
        <v>0</v>
      </c>
      <c r="F775" s="135">
        <v>149239800</v>
      </c>
      <c r="G775" s="134">
        <f t="shared" si="327"/>
        <v>149239800</v>
      </c>
      <c r="H775" s="135">
        <v>0</v>
      </c>
      <c r="I775" s="135">
        <v>0</v>
      </c>
      <c r="J775" s="135">
        <f t="shared" si="324"/>
        <v>149239800</v>
      </c>
      <c r="K775" s="135">
        <v>0</v>
      </c>
      <c r="L775" s="135">
        <v>0</v>
      </c>
      <c r="M775" s="135">
        <f t="shared" si="333"/>
        <v>0</v>
      </c>
      <c r="N775" s="169">
        <v>0</v>
      </c>
      <c r="O775" s="135">
        <v>0</v>
      </c>
      <c r="P775" s="135">
        <f t="shared" si="334"/>
        <v>0</v>
      </c>
      <c r="Q775" s="135">
        <f t="shared" si="335"/>
        <v>149239800</v>
      </c>
      <c r="R775" s="135">
        <f t="shared" si="325"/>
        <v>0</v>
      </c>
      <c r="T775" s="290">
        <v>3130410203</v>
      </c>
      <c r="U775" s="328" t="s">
        <v>1733</v>
      </c>
      <c r="V775" s="329">
        <v>0</v>
      </c>
      <c r="W775" s="329">
        <v>149239800</v>
      </c>
      <c r="X775" s="329">
        <v>0</v>
      </c>
      <c r="Y775" s="329">
        <v>0</v>
      </c>
      <c r="Z775" s="329">
        <f t="shared" si="328"/>
        <v>149239800</v>
      </c>
      <c r="AA775" s="329">
        <v>0</v>
      </c>
      <c r="AB775" s="329">
        <v>0</v>
      </c>
      <c r="AC775" s="329">
        <v>149239800</v>
      </c>
      <c r="AD775" s="329">
        <v>0</v>
      </c>
      <c r="AE775" s="329">
        <v>0</v>
      </c>
      <c r="AF775" s="329">
        <v>0</v>
      </c>
      <c r="AG775" s="329">
        <v>0</v>
      </c>
      <c r="AH775" s="329">
        <v>0</v>
      </c>
      <c r="AI775" s="329">
        <v>0</v>
      </c>
      <c r="AJ775" s="335">
        <f t="shared" si="329"/>
        <v>0</v>
      </c>
    </row>
    <row r="776" spans="1:36" s="255" customFormat="1" x14ac:dyDescent="0.25">
      <c r="A776" s="14">
        <v>31304103</v>
      </c>
      <c r="B776" s="9" t="s">
        <v>701</v>
      </c>
      <c r="C776" s="10">
        <f>+C777+C778</f>
        <v>0</v>
      </c>
      <c r="D776" s="10">
        <f t="shared" ref="D776:R776" si="361">+D777+D778</f>
        <v>12286000</v>
      </c>
      <c r="E776" s="10">
        <f t="shared" si="361"/>
        <v>0</v>
      </c>
      <c r="F776" s="10">
        <f t="shared" si="361"/>
        <v>0</v>
      </c>
      <c r="G776" s="10">
        <f t="shared" si="327"/>
        <v>12286000</v>
      </c>
      <c r="H776" s="10">
        <f t="shared" si="361"/>
        <v>0</v>
      </c>
      <c r="I776" s="10">
        <f t="shared" si="361"/>
        <v>2286000</v>
      </c>
      <c r="J776" s="10">
        <f t="shared" ref="J776:J839" si="362">+G776-I776</f>
        <v>10000000</v>
      </c>
      <c r="K776" s="10">
        <f t="shared" si="361"/>
        <v>1125200</v>
      </c>
      <c r="L776" s="10">
        <f t="shared" si="361"/>
        <v>2286000</v>
      </c>
      <c r="M776" s="10">
        <f t="shared" si="333"/>
        <v>0</v>
      </c>
      <c r="N776" s="10">
        <f t="shared" si="361"/>
        <v>0</v>
      </c>
      <c r="O776" s="10">
        <f t="shared" si="361"/>
        <v>2286000</v>
      </c>
      <c r="P776" s="10">
        <f t="shared" si="334"/>
        <v>0</v>
      </c>
      <c r="Q776" s="10">
        <f t="shared" si="335"/>
        <v>10000000</v>
      </c>
      <c r="R776" s="10">
        <f t="shared" ref="R776:R839" si="363">+L776</f>
        <v>2286000</v>
      </c>
      <c r="S776" s="274"/>
      <c r="T776" s="290">
        <v>31304103</v>
      </c>
      <c r="U776" s="328" t="s">
        <v>701</v>
      </c>
      <c r="V776" s="329">
        <v>0</v>
      </c>
      <c r="W776" s="329">
        <v>0</v>
      </c>
      <c r="X776" s="329">
        <v>12286000</v>
      </c>
      <c r="Y776" s="329">
        <v>0</v>
      </c>
      <c r="Z776" s="329">
        <f t="shared" si="328"/>
        <v>12286000</v>
      </c>
      <c r="AA776" s="329">
        <v>0</v>
      </c>
      <c r="AB776" s="329">
        <v>2286000</v>
      </c>
      <c r="AC776" s="329">
        <v>10000000</v>
      </c>
      <c r="AD776" s="329">
        <v>0</v>
      </c>
      <c r="AE776" s="329">
        <v>2286000</v>
      </c>
      <c r="AF776" s="329">
        <v>0</v>
      </c>
      <c r="AG776" s="329">
        <v>1729095</v>
      </c>
      <c r="AH776" s="329">
        <v>1125200</v>
      </c>
      <c r="AI776" s="329">
        <v>2854295</v>
      </c>
      <c r="AJ776" s="335">
        <f t="shared" si="329"/>
        <v>0</v>
      </c>
    </row>
    <row r="777" spans="1:36" s="255" customFormat="1" x14ac:dyDescent="0.25">
      <c r="A777" s="44">
        <v>3130410302</v>
      </c>
      <c r="B777" s="171" t="s">
        <v>1588</v>
      </c>
      <c r="C777" s="135"/>
      <c r="D777" s="135">
        <v>10000000</v>
      </c>
      <c r="E777" s="135">
        <v>0</v>
      </c>
      <c r="F777" s="135">
        <v>0</v>
      </c>
      <c r="G777" s="134">
        <f t="shared" ref="G777:G840" si="364">+C777+D777-E777+F777</f>
        <v>10000000</v>
      </c>
      <c r="H777" s="135">
        <v>0</v>
      </c>
      <c r="I777" s="135">
        <v>0</v>
      </c>
      <c r="J777" s="135">
        <f t="shared" si="362"/>
        <v>10000000</v>
      </c>
      <c r="K777" s="135">
        <v>0</v>
      </c>
      <c r="L777" s="135">
        <v>0</v>
      </c>
      <c r="M777" s="135">
        <f t="shared" si="333"/>
        <v>0</v>
      </c>
      <c r="N777" s="169">
        <v>0</v>
      </c>
      <c r="O777" s="135">
        <v>0</v>
      </c>
      <c r="P777" s="135">
        <f t="shared" si="334"/>
        <v>0</v>
      </c>
      <c r="Q777" s="135">
        <f t="shared" si="335"/>
        <v>10000000</v>
      </c>
      <c r="R777" s="135">
        <f t="shared" si="363"/>
        <v>0</v>
      </c>
      <c r="S777" s="274"/>
      <c r="T777" s="290">
        <v>3130410302</v>
      </c>
      <c r="U777" s="328" t="s">
        <v>1588</v>
      </c>
      <c r="V777" s="329">
        <v>0</v>
      </c>
      <c r="W777" s="329">
        <v>0</v>
      </c>
      <c r="X777" s="329">
        <v>10000000</v>
      </c>
      <c r="Y777" s="329">
        <v>0</v>
      </c>
      <c r="Z777" s="329">
        <f t="shared" ref="Z777:Z840" si="365">+V777+W777+X777-Y777</f>
        <v>10000000</v>
      </c>
      <c r="AA777" s="329">
        <v>0</v>
      </c>
      <c r="AB777" s="329">
        <v>0</v>
      </c>
      <c r="AC777" s="329">
        <v>10000000</v>
      </c>
      <c r="AD777" s="329">
        <v>0</v>
      </c>
      <c r="AE777" s="329">
        <v>0</v>
      </c>
      <c r="AF777" s="329">
        <v>0</v>
      </c>
      <c r="AG777" s="329">
        <v>0</v>
      </c>
      <c r="AH777" s="329">
        <v>0</v>
      </c>
      <c r="AI777" s="329">
        <v>0</v>
      </c>
      <c r="AJ777" s="335">
        <f t="shared" ref="AJ777:AJ840" si="366">+W777-F777</f>
        <v>0</v>
      </c>
    </row>
    <row r="778" spans="1:36" s="255" customFormat="1" x14ac:dyDescent="0.25">
      <c r="A778" s="170">
        <v>3130410303</v>
      </c>
      <c r="B778" s="171" t="s">
        <v>1589</v>
      </c>
      <c r="C778" s="135"/>
      <c r="D778" s="135">
        <v>2286000</v>
      </c>
      <c r="E778" s="135">
        <v>0</v>
      </c>
      <c r="F778" s="135">
        <v>0</v>
      </c>
      <c r="G778" s="134">
        <f t="shared" si="364"/>
        <v>2286000</v>
      </c>
      <c r="H778" s="135">
        <v>0</v>
      </c>
      <c r="I778" s="135">
        <v>2286000</v>
      </c>
      <c r="J778" s="135">
        <f t="shared" si="362"/>
        <v>0</v>
      </c>
      <c r="K778" s="135">
        <v>1125200</v>
      </c>
      <c r="L778" s="135">
        <v>2286000</v>
      </c>
      <c r="M778" s="135">
        <f t="shared" si="333"/>
        <v>0</v>
      </c>
      <c r="N778" s="135">
        <v>0</v>
      </c>
      <c r="O778" s="135">
        <v>2286000</v>
      </c>
      <c r="P778" s="135">
        <f t="shared" si="334"/>
        <v>0</v>
      </c>
      <c r="Q778" s="135">
        <f t="shared" si="335"/>
        <v>0</v>
      </c>
      <c r="R778" s="135">
        <f t="shared" si="363"/>
        <v>2286000</v>
      </c>
      <c r="S778" s="274"/>
      <c r="T778" s="290">
        <v>3130410303</v>
      </c>
      <c r="U778" s="328" t="s">
        <v>1589</v>
      </c>
      <c r="V778" s="329">
        <v>0</v>
      </c>
      <c r="W778" s="329">
        <v>0</v>
      </c>
      <c r="X778" s="329">
        <v>2286000</v>
      </c>
      <c r="Y778" s="329">
        <v>0</v>
      </c>
      <c r="Z778" s="329">
        <f t="shared" si="365"/>
        <v>2286000</v>
      </c>
      <c r="AA778" s="329">
        <v>0</v>
      </c>
      <c r="AB778" s="329">
        <v>2286000</v>
      </c>
      <c r="AC778" s="329">
        <v>0</v>
      </c>
      <c r="AD778" s="329">
        <v>0</v>
      </c>
      <c r="AE778" s="329">
        <v>2286000</v>
      </c>
      <c r="AF778" s="329">
        <v>0</v>
      </c>
      <c r="AG778" s="329">
        <v>1729095</v>
      </c>
      <c r="AH778" s="329">
        <v>1125200</v>
      </c>
      <c r="AI778" s="329">
        <v>2854295</v>
      </c>
      <c r="AJ778" s="335">
        <f t="shared" si="366"/>
        <v>0</v>
      </c>
    </row>
    <row r="779" spans="1:36" s="255" customFormat="1" x14ac:dyDescent="0.25">
      <c r="A779" s="14">
        <v>31304104</v>
      </c>
      <c r="B779" s="9" t="s">
        <v>1590</v>
      </c>
      <c r="C779" s="10">
        <f>+C780+C781+C782</f>
        <v>0</v>
      </c>
      <c r="D779" s="10">
        <f t="shared" ref="D779:R779" si="367">+D780+D781+D782</f>
        <v>55000000</v>
      </c>
      <c r="E779" s="10">
        <f t="shared" si="367"/>
        <v>0</v>
      </c>
      <c r="F779" s="10">
        <f t="shared" si="367"/>
        <v>0</v>
      </c>
      <c r="G779" s="10">
        <f t="shared" si="364"/>
        <v>55000000</v>
      </c>
      <c r="H779" s="10">
        <f t="shared" si="367"/>
        <v>0</v>
      </c>
      <c r="I779" s="10">
        <f t="shared" si="367"/>
        <v>0</v>
      </c>
      <c r="J779" s="10">
        <f t="shared" si="362"/>
        <v>55000000</v>
      </c>
      <c r="K779" s="10">
        <f t="shared" si="367"/>
        <v>0</v>
      </c>
      <c r="L779" s="10">
        <f t="shared" si="367"/>
        <v>0</v>
      </c>
      <c r="M779" s="10">
        <f t="shared" si="333"/>
        <v>0</v>
      </c>
      <c r="N779" s="10">
        <f t="shared" si="367"/>
        <v>0</v>
      </c>
      <c r="O779" s="10">
        <f t="shared" si="367"/>
        <v>0</v>
      </c>
      <c r="P779" s="10">
        <f t="shared" si="334"/>
        <v>0</v>
      </c>
      <c r="Q779" s="10">
        <f t="shared" si="335"/>
        <v>55000000</v>
      </c>
      <c r="R779" s="10">
        <f t="shared" si="363"/>
        <v>0</v>
      </c>
      <c r="S779" s="274"/>
      <c r="T779" s="290">
        <v>31304104</v>
      </c>
      <c r="U779" s="328" t="s">
        <v>1590</v>
      </c>
      <c r="V779" s="329">
        <v>0</v>
      </c>
      <c r="W779" s="329">
        <v>0</v>
      </c>
      <c r="X779" s="329">
        <v>55000000</v>
      </c>
      <c r="Y779" s="329">
        <v>0</v>
      </c>
      <c r="Z779" s="329">
        <f t="shared" si="365"/>
        <v>55000000</v>
      </c>
      <c r="AA779" s="329">
        <v>0</v>
      </c>
      <c r="AB779" s="329">
        <v>0</v>
      </c>
      <c r="AC779" s="329">
        <v>55000000</v>
      </c>
      <c r="AD779" s="329">
        <v>0</v>
      </c>
      <c r="AE779" s="329">
        <v>0</v>
      </c>
      <c r="AF779" s="329">
        <v>0</v>
      </c>
      <c r="AG779" s="329">
        <v>0</v>
      </c>
      <c r="AH779" s="329">
        <v>0</v>
      </c>
      <c r="AI779" s="329">
        <v>0</v>
      </c>
      <c r="AJ779" s="335">
        <f t="shared" si="366"/>
        <v>0</v>
      </c>
    </row>
    <row r="780" spans="1:36" s="255" customFormat="1" x14ac:dyDescent="0.25">
      <c r="A780" s="170">
        <v>3130410401</v>
      </c>
      <c r="B780" s="171" t="s">
        <v>1591</v>
      </c>
      <c r="C780" s="135"/>
      <c r="D780" s="135">
        <v>5000000</v>
      </c>
      <c r="E780" s="135">
        <v>0</v>
      </c>
      <c r="F780" s="135">
        <v>0</v>
      </c>
      <c r="G780" s="134">
        <f t="shared" si="364"/>
        <v>5000000</v>
      </c>
      <c r="H780" s="135">
        <v>0</v>
      </c>
      <c r="I780" s="135">
        <v>0</v>
      </c>
      <c r="J780" s="135">
        <f t="shared" si="362"/>
        <v>5000000</v>
      </c>
      <c r="K780" s="135">
        <v>0</v>
      </c>
      <c r="L780" s="135">
        <v>0</v>
      </c>
      <c r="M780" s="135">
        <f t="shared" si="333"/>
        <v>0</v>
      </c>
      <c r="N780" s="169">
        <v>0</v>
      </c>
      <c r="O780" s="135">
        <v>0</v>
      </c>
      <c r="P780" s="135">
        <f t="shared" si="334"/>
        <v>0</v>
      </c>
      <c r="Q780" s="135">
        <f t="shared" si="335"/>
        <v>5000000</v>
      </c>
      <c r="R780" s="135">
        <f t="shared" si="363"/>
        <v>0</v>
      </c>
      <c r="S780" s="274"/>
      <c r="T780" s="290">
        <v>3130410401</v>
      </c>
      <c r="U780" s="328" t="s">
        <v>1591</v>
      </c>
      <c r="V780" s="329">
        <v>0</v>
      </c>
      <c r="W780" s="329">
        <v>0</v>
      </c>
      <c r="X780" s="329">
        <v>5000000</v>
      </c>
      <c r="Y780" s="329">
        <v>0</v>
      </c>
      <c r="Z780" s="329">
        <f t="shared" si="365"/>
        <v>5000000</v>
      </c>
      <c r="AA780" s="329">
        <v>0</v>
      </c>
      <c r="AB780" s="329">
        <v>0</v>
      </c>
      <c r="AC780" s="329">
        <v>5000000</v>
      </c>
      <c r="AD780" s="329">
        <v>0</v>
      </c>
      <c r="AE780" s="329">
        <v>0</v>
      </c>
      <c r="AF780" s="329">
        <v>0</v>
      </c>
      <c r="AG780" s="329">
        <v>0</v>
      </c>
      <c r="AH780" s="329">
        <v>0</v>
      </c>
      <c r="AI780" s="329">
        <v>0</v>
      </c>
      <c r="AJ780" s="335">
        <f t="shared" si="366"/>
        <v>0</v>
      </c>
    </row>
    <row r="781" spans="1:36" s="255" customFormat="1" x14ac:dyDescent="0.25">
      <c r="A781" s="44">
        <v>3130410402</v>
      </c>
      <c r="B781" s="171" t="s">
        <v>1592</v>
      </c>
      <c r="C781" s="135"/>
      <c r="D781" s="135">
        <v>20000000</v>
      </c>
      <c r="E781" s="135">
        <v>0</v>
      </c>
      <c r="F781" s="135">
        <v>0</v>
      </c>
      <c r="G781" s="134">
        <f t="shared" si="364"/>
        <v>20000000</v>
      </c>
      <c r="H781" s="135">
        <v>0</v>
      </c>
      <c r="I781" s="135">
        <v>0</v>
      </c>
      <c r="J781" s="135">
        <f t="shared" si="362"/>
        <v>20000000</v>
      </c>
      <c r="K781" s="135">
        <v>0</v>
      </c>
      <c r="L781" s="135">
        <v>0</v>
      </c>
      <c r="M781" s="135">
        <f t="shared" si="333"/>
        <v>0</v>
      </c>
      <c r="N781" s="169">
        <v>0</v>
      </c>
      <c r="O781" s="135">
        <v>0</v>
      </c>
      <c r="P781" s="135">
        <f t="shared" si="334"/>
        <v>0</v>
      </c>
      <c r="Q781" s="135">
        <f t="shared" si="335"/>
        <v>20000000</v>
      </c>
      <c r="R781" s="135">
        <f t="shared" si="363"/>
        <v>0</v>
      </c>
      <c r="S781" s="274"/>
      <c r="T781" s="290">
        <v>3130410402</v>
      </c>
      <c r="U781" s="328" t="s">
        <v>1592</v>
      </c>
      <c r="V781" s="329">
        <v>0</v>
      </c>
      <c r="W781" s="329">
        <v>0</v>
      </c>
      <c r="X781" s="329">
        <v>20000000</v>
      </c>
      <c r="Y781" s="329">
        <v>0</v>
      </c>
      <c r="Z781" s="329">
        <f t="shared" si="365"/>
        <v>20000000</v>
      </c>
      <c r="AA781" s="329">
        <v>0</v>
      </c>
      <c r="AB781" s="329">
        <v>0</v>
      </c>
      <c r="AC781" s="329">
        <v>20000000</v>
      </c>
      <c r="AD781" s="329">
        <v>0</v>
      </c>
      <c r="AE781" s="329">
        <v>0</v>
      </c>
      <c r="AF781" s="329">
        <v>0</v>
      </c>
      <c r="AG781" s="329">
        <v>0</v>
      </c>
      <c r="AH781" s="329">
        <v>0</v>
      </c>
      <c r="AI781" s="329">
        <v>0</v>
      </c>
      <c r="AJ781" s="335">
        <f t="shared" si="366"/>
        <v>0</v>
      </c>
    </row>
    <row r="782" spans="1:36" s="255" customFormat="1" x14ac:dyDescent="0.25">
      <c r="A782" s="170">
        <v>3130410403</v>
      </c>
      <c r="B782" s="171" t="s">
        <v>1593</v>
      </c>
      <c r="C782" s="135"/>
      <c r="D782" s="135">
        <v>30000000</v>
      </c>
      <c r="E782" s="135">
        <v>0</v>
      </c>
      <c r="F782" s="135">
        <v>0</v>
      </c>
      <c r="G782" s="134">
        <f t="shared" si="364"/>
        <v>30000000</v>
      </c>
      <c r="H782" s="135">
        <v>0</v>
      </c>
      <c r="I782" s="135">
        <v>0</v>
      </c>
      <c r="J782" s="135">
        <f t="shared" si="362"/>
        <v>30000000</v>
      </c>
      <c r="K782" s="135">
        <v>0</v>
      </c>
      <c r="L782" s="135">
        <v>0</v>
      </c>
      <c r="M782" s="135">
        <f t="shared" ref="M782:M845" si="368">+I782-L782</f>
        <v>0</v>
      </c>
      <c r="N782" s="169">
        <v>0</v>
      </c>
      <c r="O782" s="135">
        <v>0</v>
      </c>
      <c r="P782" s="135">
        <f t="shared" ref="P782:P845" si="369">+O782-I782</f>
        <v>0</v>
      </c>
      <c r="Q782" s="135">
        <f t="shared" ref="Q782:Q845" si="370">+G782-O782</f>
        <v>30000000</v>
      </c>
      <c r="R782" s="135">
        <f t="shared" si="363"/>
        <v>0</v>
      </c>
      <c r="S782" s="274"/>
      <c r="T782" s="290">
        <v>3130410403</v>
      </c>
      <c r="U782" s="328" t="s">
        <v>1593</v>
      </c>
      <c r="V782" s="329">
        <v>0</v>
      </c>
      <c r="W782" s="329">
        <v>0</v>
      </c>
      <c r="X782" s="329">
        <v>30000000</v>
      </c>
      <c r="Y782" s="329">
        <v>0</v>
      </c>
      <c r="Z782" s="329">
        <f t="shared" si="365"/>
        <v>30000000</v>
      </c>
      <c r="AA782" s="329">
        <v>0</v>
      </c>
      <c r="AB782" s="329">
        <v>0</v>
      </c>
      <c r="AC782" s="329">
        <v>30000000</v>
      </c>
      <c r="AD782" s="329">
        <v>0</v>
      </c>
      <c r="AE782" s="329">
        <v>0</v>
      </c>
      <c r="AF782" s="329">
        <v>0</v>
      </c>
      <c r="AG782" s="329">
        <v>0</v>
      </c>
      <c r="AH782" s="329">
        <v>0</v>
      </c>
      <c r="AI782" s="329">
        <v>0</v>
      </c>
      <c r="AJ782" s="335">
        <f t="shared" si="366"/>
        <v>0</v>
      </c>
    </row>
    <row r="783" spans="1:36" s="255" customFormat="1" x14ac:dyDescent="0.25">
      <c r="A783" s="14">
        <v>31304105</v>
      </c>
      <c r="B783" s="9" t="s">
        <v>1594</v>
      </c>
      <c r="C783" s="10">
        <f>+C784+C785</f>
        <v>0</v>
      </c>
      <c r="D783" s="10">
        <f t="shared" ref="D783:R783" si="371">+D784+D785</f>
        <v>237000000</v>
      </c>
      <c r="E783" s="10">
        <f t="shared" si="371"/>
        <v>0</v>
      </c>
      <c r="F783" s="10">
        <f t="shared" si="371"/>
        <v>0</v>
      </c>
      <c r="G783" s="10">
        <f t="shared" si="364"/>
        <v>237000000</v>
      </c>
      <c r="H783" s="10">
        <f t="shared" si="371"/>
        <v>0</v>
      </c>
      <c r="I783" s="10">
        <f t="shared" si="371"/>
        <v>0</v>
      </c>
      <c r="J783" s="10">
        <f t="shared" si="362"/>
        <v>237000000</v>
      </c>
      <c r="K783" s="10">
        <f t="shared" si="371"/>
        <v>0</v>
      </c>
      <c r="L783" s="10">
        <f t="shared" si="371"/>
        <v>0</v>
      </c>
      <c r="M783" s="10">
        <f t="shared" si="368"/>
        <v>0</v>
      </c>
      <c r="N783" s="10">
        <f t="shared" si="371"/>
        <v>0</v>
      </c>
      <c r="O783" s="10">
        <f t="shared" si="371"/>
        <v>0</v>
      </c>
      <c r="P783" s="10">
        <f t="shared" si="369"/>
        <v>0</v>
      </c>
      <c r="Q783" s="10">
        <f t="shared" si="370"/>
        <v>237000000</v>
      </c>
      <c r="R783" s="10">
        <f t="shared" si="363"/>
        <v>0</v>
      </c>
      <c r="S783" s="274"/>
      <c r="T783" s="290">
        <v>31304105</v>
      </c>
      <c r="U783" s="328" t="s">
        <v>1594</v>
      </c>
      <c r="V783" s="329">
        <v>0</v>
      </c>
      <c r="W783" s="329">
        <v>0</v>
      </c>
      <c r="X783" s="329">
        <v>237000000</v>
      </c>
      <c r="Y783" s="329">
        <v>0</v>
      </c>
      <c r="Z783" s="329">
        <f t="shared" si="365"/>
        <v>237000000</v>
      </c>
      <c r="AA783" s="329">
        <v>0</v>
      </c>
      <c r="AB783" s="329">
        <v>0</v>
      </c>
      <c r="AC783" s="329">
        <v>237000000</v>
      </c>
      <c r="AD783" s="329">
        <v>0</v>
      </c>
      <c r="AE783" s="329">
        <v>0</v>
      </c>
      <c r="AF783" s="329">
        <v>0</v>
      </c>
      <c r="AG783" s="329">
        <v>0</v>
      </c>
      <c r="AH783" s="329">
        <v>0</v>
      </c>
      <c r="AI783" s="329">
        <v>0</v>
      </c>
      <c r="AJ783" s="335">
        <f t="shared" si="366"/>
        <v>0</v>
      </c>
    </row>
    <row r="784" spans="1:36" s="255" customFormat="1" x14ac:dyDescent="0.25">
      <c r="A784" s="170">
        <v>3130410501</v>
      </c>
      <c r="B784" s="171" t="s">
        <v>1595</v>
      </c>
      <c r="C784" s="135"/>
      <c r="D784" s="135">
        <v>150000000</v>
      </c>
      <c r="E784" s="135">
        <v>0</v>
      </c>
      <c r="F784" s="135">
        <v>0</v>
      </c>
      <c r="G784" s="134">
        <f t="shared" si="364"/>
        <v>150000000</v>
      </c>
      <c r="H784" s="135">
        <v>0</v>
      </c>
      <c r="I784" s="135">
        <v>0</v>
      </c>
      <c r="J784" s="135">
        <f t="shared" si="362"/>
        <v>150000000</v>
      </c>
      <c r="K784" s="135">
        <v>0</v>
      </c>
      <c r="L784" s="135">
        <v>0</v>
      </c>
      <c r="M784" s="135">
        <f t="shared" si="368"/>
        <v>0</v>
      </c>
      <c r="N784" s="169">
        <v>0</v>
      </c>
      <c r="O784" s="135">
        <v>0</v>
      </c>
      <c r="P784" s="135">
        <f t="shared" si="369"/>
        <v>0</v>
      </c>
      <c r="Q784" s="135">
        <f t="shared" si="370"/>
        <v>150000000</v>
      </c>
      <c r="R784" s="135">
        <f t="shared" si="363"/>
        <v>0</v>
      </c>
      <c r="S784" s="274"/>
      <c r="T784" s="290">
        <v>3130410501</v>
      </c>
      <c r="U784" s="328" t="s">
        <v>1595</v>
      </c>
      <c r="V784" s="329">
        <v>0</v>
      </c>
      <c r="W784" s="329">
        <v>0</v>
      </c>
      <c r="X784" s="329">
        <v>150000000</v>
      </c>
      <c r="Y784" s="329">
        <v>0</v>
      </c>
      <c r="Z784" s="329">
        <f t="shared" si="365"/>
        <v>150000000</v>
      </c>
      <c r="AA784" s="329">
        <v>0</v>
      </c>
      <c r="AB784" s="329">
        <v>0</v>
      </c>
      <c r="AC784" s="329">
        <v>150000000</v>
      </c>
      <c r="AD784" s="329">
        <v>0</v>
      </c>
      <c r="AE784" s="329">
        <v>0</v>
      </c>
      <c r="AF784" s="329">
        <v>0</v>
      </c>
      <c r="AG784" s="329">
        <v>0</v>
      </c>
      <c r="AH784" s="329">
        <v>0</v>
      </c>
      <c r="AI784" s="329">
        <v>0</v>
      </c>
      <c r="AJ784" s="335">
        <f t="shared" si="366"/>
        <v>0</v>
      </c>
    </row>
    <row r="785" spans="1:36" s="255" customFormat="1" x14ac:dyDescent="0.25">
      <c r="A785" s="44">
        <v>3130410502</v>
      </c>
      <c r="B785" s="171" t="s">
        <v>1596</v>
      </c>
      <c r="C785" s="135"/>
      <c r="D785" s="135">
        <v>87000000</v>
      </c>
      <c r="E785" s="135">
        <v>0</v>
      </c>
      <c r="F785" s="135">
        <v>0</v>
      </c>
      <c r="G785" s="134">
        <f t="shared" si="364"/>
        <v>87000000</v>
      </c>
      <c r="H785" s="135">
        <v>0</v>
      </c>
      <c r="I785" s="135">
        <v>0</v>
      </c>
      <c r="J785" s="135">
        <f t="shared" si="362"/>
        <v>87000000</v>
      </c>
      <c r="K785" s="135">
        <v>0</v>
      </c>
      <c r="L785" s="135">
        <v>0</v>
      </c>
      <c r="M785" s="135">
        <f t="shared" si="368"/>
        <v>0</v>
      </c>
      <c r="N785" s="169">
        <v>0</v>
      </c>
      <c r="O785" s="135">
        <v>0</v>
      </c>
      <c r="P785" s="135">
        <f t="shared" si="369"/>
        <v>0</v>
      </c>
      <c r="Q785" s="135">
        <f t="shared" si="370"/>
        <v>87000000</v>
      </c>
      <c r="R785" s="135">
        <f t="shared" si="363"/>
        <v>0</v>
      </c>
      <c r="S785" s="274"/>
      <c r="T785" s="290">
        <v>3130410502</v>
      </c>
      <c r="U785" s="328" t="s">
        <v>1596</v>
      </c>
      <c r="V785" s="329">
        <v>0</v>
      </c>
      <c r="W785" s="329">
        <v>0</v>
      </c>
      <c r="X785" s="329">
        <v>87000000</v>
      </c>
      <c r="Y785" s="329">
        <v>0</v>
      </c>
      <c r="Z785" s="329">
        <f t="shared" si="365"/>
        <v>87000000</v>
      </c>
      <c r="AA785" s="329">
        <v>0</v>
      </c>
      <c r="AB785" s="329">
        <v>0</v>
      </c>
      <c r="AC785" s="329">
        <v>87000000</v>
      </c>
      <c r="AD785" s="329">
        <v>0</v>
      </c>
      <c r="AE785" s="329">
        <v>0</v>
      </c>
      <c r="AF785" s="329">
        <v>0</v>
      </c>
      <c r="AG785" s="329">
        <v>0</v>
      </c>
      <c r="AH785" s="329">
        <v>0</v>
      </c>
      <c r="AI785" s="329">
        <v>0</v>
      </c>
      <c r="AJ785" s="335">
        <f t="shared" si="366"/>
        <v>0</v>
      </c>
    </row>
    <row r="786" spans="1:36" s="255" customFormat="1" x14ac:dyDescent="0.25">
      <c r="A786" s="14">
        <v>31304106</v>
      </c>
      <c r="B786" s="9" t="s">
        <v>627</v>
      </c>
      <c r="C786" s="10">
        <f>+C787+C788+C789</f>
        <v>0</v>
      </c>
      <c r="D786" s="10">
        <f t="shared" ref="D786:R786" si="372">+D787+D788+D789</f>
        <v>1463069980</v>
      </c>
      <c r="E786" s="10">
        <f t="shared" si="372"/>
        <v>0</v>
      </c>
      <c r="F786" s="10">
        <f t="shared" si="372"/>
        <v>1685999925</v>
      </c>
      <c r="G786" s="10">
        <f t="shared" si="364"/>
        <v>3149069905</v>
      </c>
      <c r="H786" s="10">
        <f t="shared" si="372"/>
        <v>0</v>
      </c>
      <c r="I786" s="10">
        <f t="shared" si="372"/>
        <v>466326556</v>
      </c>
      <c r="J786" s="10">
        <f t="shared" si="362"/>
        <v>2682743349</v>
      </c>
      <c r="K786" s="10">
        <f t="shared" si="372"/>
        <v>49372500</v>
      </c>
      <c r="L786" s="10">
        <f t="shared" si="372"/>
        <v>49372500</v>
      </c>
      <c r="M786" s="10">
        <f t="shared" si="368"/>
        <v>416954056</v>
      </c>
      <c r="N786" s="10">
        <f t="shared" si="372"/>
        <v>0</v>
      </c>
      <c r="O786" s="10">
        <f t="shared" si="372"/>
        <v>460050546</v>
      </c>
      <c r="P786" s="10">
        <f t="shared" si="369"/>
        <v>-6276010</v>
      </c>
      <c r="Q786" s="10">
        <f t="shared" si="370"/>
        <v>2689019359</v>
      </c>
      <c r="R786" s="10">
        <f t="shared" si="363"/>
        <v>49372500</v>
      </c>
      <c r="S786" s="274"/>
      <c r="T786" s="290">
        <v>31304106</v>
      </c>
      <c r="U786" s="328" t="s">
        <v>627</v>
      </c>
      <c r="V786" s="329">
        <v>0</v>
      </c>
      <c r="W786" s="329">
        <f>+W787+W788+W789</f>
        <v>1685999925</v>
      </c>
      <c r="X786" s="329">
        <v>1463069980</v>
      </c>
      <c r="Y786" s="329">
        <v>0</v>
      </c>
      <c r="Z786" s="329">
        <f t="shared" si="365"/>
        <v>3149069905</v>
      </c>
      <c r="AA786" s="329">
        <v>0</v>
      </c>
      <c r="AB786" s="329">
        <v>460050546</v>
      </c>
      <c r="AC786" s="329">
        <v>2689019359</v>
      </c>
      <c r="AD786" s="329">
        <v>0</v>
      </c>
      <c r="AE786" s="329">
        <v>466326556</v>
      </c>
      <c r="AF786" s="329">
        <v>-6276010</v>
      </c>
      <c r="AG786" s="329">
        <v>0</v>
      </c>
      <c r="AH786" s="329">
        <v>49372500</v>
      </c>
      <c r="AI786" s="329">
        <v>49372500</v>
      </c>
      <c r="AJ786" s="335">
        <f t="shared" si="366"/>
        <v>0</v>
      </c>
    </row>
    <row r="787" spans="1:36" s="255" customFormat="1" x14ac:dyDescent="0.25">
      <c r="A787" s="170">
        <v>3130410601</v>
      </c>
      <c r="B787" s="171" t="s">
        <v>1597</v>
      </c>
      <c r="C787" s="135"/>
      <c r="D787" s="135">
        <v>850000000</v>
      </c>
      <c r="E787" s="135">
        <v>0</v>
      </c>
      <c r="F787" s="135">
        <v>0</v>
      </c>
      <c r="G787" s="134">
        <f t="shared" si="364"/>
        <v>850000000</v>
      </c>
      <c r="H787" s="135">
        <v>0</v>
      </c>
      <c r="I787" s="135">
        <v>0</v>
      </c>
      <c r="J787" s="135">
        <f t="shared" si="362"/>
        <v>850000000</v>
      </c>
      <c r="K787" s="135">
        <v>0</v>
      </c>
      <c r="L787" s="135">
        <v>0</v>
      </c>
      <c r="M787" s="135">
        <f t="shared" si="368"/>
        <v>0</v>
      </c>
      <c r="N787" s="169">
        <v>0</v>
      </c>
      <c r="O787" s="135">
        <v>0</v>
      </c>
      <c r="P787" s="135">
        <f t="shared" si="369"/>
        <v>0</v>
      </c>
      <c r="Q787" s="135">
        <f t="shared" si="370"/>
        <v>850000000</v>
      </c>
      <c r="R787" s="135">
        <f t="shared" si="363"/>
        <v>0</v>
      </c>
      <c r="S787" s="274"/>
      <c r="T787" s="290">
        <v>3130410601</v>
      </c>
      <c r="U787" s="328" t="s">
        <v>1597</v>
      </c>
      <c r="V787" s="329">
        <v>0</v>
      </c>
      <c r="W787" s="329">
        <v>0</v>
      </c>
      <c r="X787" s="329">
        <v>850000000</v>
      </c>
      <c r="Y787" s="329">
        <v>0</v>
      </c>
      <c r="Z787" s="329">
        <f t="shared" si="365"/>
        <v>850000000</v>
      </c>
      <c r="AA787" s="329">
        <v>0</v>
      </c>
      <c r="AB787" s="329">
        <v>0</v>
      </c>
      <c r="AC787" s="329">
        <v>850000000</v>
      </c>
      <c r="AD787" s="329">
        <v>0</v>
      </c>
      <c r="AE787" s="329">
        <v>0</v>
      </c>
      <c r="AF787" s="329">
        <v>0</v>
      </c>
      <c r="AG787" s="329">
        <v>0</v>
      </c>
      <c r="AH787" s="329">
        <v>0</v>
      </c>
      <c r="AI787" s="329">
        <v>0</v>
      </c>
      <c r="AJ787" s="335">
        <f t="shared" si="366"/>
        <v>0</v>
      </c>
    </row>
    <row r="788" spans="1:36" s="255" customFormat="1" x14ac:dyDescent="0.25">
      <c r="A788" s="44">
        <v>3130410602</v>
      </c>
      <c r="B788" s="171" t="s">
        <v>1598</v>
      </c>
      <c r="C788" s="135"/>
      <c r="D788" s="135">
        <v>140000000</v>
      </c>
      <c r="E788" s="135">
        <v>0</v>
      </c>
      <c r="F788" s="135">
        <v>0</v>
      </c>
      <c r="G788" s="134">
        <f t="shared" si="364"/>
        <v>140000000</v>
      </c>
      <c r="H788" s="135">
        <v>0</v>
      </c>
      <c r="I788" s="135">
        <v>0</v>
      </c>
      <c r="J788" s="135">
        <f t="shared" si="362"/>
        <v>140000000</v>
      </c>
      <c r="K788" s="135">
        <v>0</v>
      </c>
      <c r="L788" s="135">
        <v>0</v>
      </c>
      <c r="M788" s="135">
        <f t="shared" si="368"/>
        <v>0</v>
      </c>
      <c r="N788" s="169">
        <v>0</v>
      </c>
      <c r="O788" s="135">
        <v>0</v>
      </c>
      <c r="P788" s="135">
        <f t="shared" si="369"/>
        <v>0</v>
      </c>
      <c r="Q788" s="135">
        <f t="shared" si="370"/>
        <v>140000000</v>
      </c>
      <c r="R788" s="135">
        <f t="shared" si="363"/>
        <v>0</v>
      </c>
      <c r="S788" s="274"/>
      <c r="T788" s="290">
        <v>3130410602</v>
      </c>
      <c r="U788" s="328" t="s">
        <v>1598</v>
      </c>
      <c r="V788" s="329">
        <v>0</v>
      </c>
      <c r="W788" s="329">
        <v>0</v>
      </c>
      <c r="X788" s="329">
        <v>140000000</v>
      </c>
      <c r="Y788" s="329">
        <v>0</v>
      </c>
      <c r="Z788" s="329">
        <f t="shared" si="365"/>
        <v>140000000</v>
      </c>
      <c r="AA788" s="329">
        <v>0</v>
      </c>
      <c r="AB788" s="329">
        <v>0</v>
      </c>
      <c r="AC788" s="329">
        <v>140000000</v>
      </c>
      <c r="AD788" s="329">
        <v>0</v>
      </c>
      <c r="AE788" s="329">
        <v>0</v>
      </c>
      <c r="AF788" s="329">
        <v>0</v>
      </c>
      <c r="AG788" s="329">
        <v>0</v>
      </c>
      <c r="AH788" s="329">
        <v>0</v>
      </c>
      <c r="AI788" s="329">
        <v>0</v>
      </c>
      <c r="AJ788" s="335">
        <f t="shared" si="366"/>
        <v>0</v>
      </c>
    </row>
    <row r="789" spans="1:36" s="255" customFormat="1" x14ac:dyDescent="0.25">
      <c r="A789" s="170">
        <v>3130410603</v>
      </c>
      <c r="B789" s="171" t="s">
        <v>1599</v>
      </c>
      <c r="C789" s="135"/>
      <c r="D789" s="135">
        <v>473069980</v>
      </c>
      <c r="E789" s="135">
        <v>0</v>
      </c>
      <c r="F789" s="135">
        <v>1685999925</v>
      </c>
      <c r="G789" s="134">
        <f t="shared" si="364"/>
        <v>2159069905</v>
      </c>
      <c r="H789" s="135">
        <v>0</v>
      </c>
      <c r="I789" s="135">
        <v>466326556</v>
      </c>
      <c r="J789" s="135">
        <f t="shared" si="362"/>
        <v>1692743349</v>
      </c>
      <c r="K789" s="135">
        <v>49372500</v>
      </c>
      <c r="L789" s="135">
        <v>49372500</v>
      </c>
      <c r="M789" s="135">
        <f t="shared" si="368"/>
        <v>416954056</v>
      </c>
      <c r="N789" s="135">
        <v>0</v>
      </c>
      <c r="O789" s="135">
        <v>460050546</v>
      </c>
      <c r="P789" s="135">
        <f t="shared" si="369"/>
        <v>-6276010</v>
      </c>
      <c r="Q789" s="135">
        <f t="shared" si="370"/>
        <v>1699019359</v>
      </c>
      <c r="R789" s="135">
        <f t="shared" si="363"/>
        <v>49372500</v>
      </c>
      <c r="S789" s="274"/>
      <c r="T789" s="290">
        <v>3130410603</v>
      </c>
      <c r="U789" s="328" t="s">
        <v>1599</v>
      </c>
      <c r="V789" s="329">
        <v>0</v>
      </c>
      <c r="W789" s="330">
        <v>1685999925</v>
      </c>
      <c r="X789" s="329">
        <v>473069980</v>
      </c>
      <c r="Y789" s="329">
        <v>0</v>
      </c>
      <c r="Z789" s="329">
        <f t="shared" si="365"/>
        <v>2159069905</v>
      </c>
      <c r="AA789" s="329">
        <v>0</v>
      </c>
      <c r="AB789" s="329">
        <v>460050546</v>
      </c>
      <c r="AC789" s="329">
        <v>1699019359</v>
      </c>
      <c r="AD789" s="329">
        <v>0</v>
      </c>
      <c r="AE789" s="329">
        <v>466326556</v>
      </c>
      <c r="AF789" s="329">
        <v>-6276010</v>
      </c>
      <c r="AG789" s="329">
        <v>0</v>
      </c>
      <c r="AH789" s="329">
        <v>49372500</v>
      </c>
      <c r="AI789" s="329">
        <v>49372500</v>
      </c>
      <c r="AJ789" s="335">
        <f t="shared" si="366"/>
        <v>0</v>
      </c>
    </row>
    <row r="790" spans="1:36" s="255" customFormat="1" x14ac:dyDescent="0.25">
      <c r="A790" s="14">
        <v>31304107</v>
      </c>
      <c r="B790" s="9" t="s">
        <v>631</v>
      </c>
      <c r="C790" s="10">
        <f>+C791+C792</f>
        <v>0</v>
      </c>
      <c r="D790" s="10">
        <f t="shared" ref="D790:R790" si="373">+D791+D792</f>
        <v>166450000</v>
      </c>
      <c r="E790" s="10">
        <f t="shared" si="373"/>
        <v>0</v>
      </c>
      <c r="F790" s="10">
        <f t="shared" si="373"/>
        <v>100000000</v>
      </c>
      <c r="G790" s="10">
        <f t="shared" si="364"/>
        <v>266450000</v>
      </c>
      <c r="H790" s="10">
        <f t="shared" si="373"/>
        <v>0</v>
      </c>
      <c r="I790" s="10">
        <f t="shared" si="373"/>
        <v>97092000</v>
      </c>
      <c r="J790" s="10">
        <f t="shared" si="362"/>
        <v>169358000</v>
      </c>
      <c r="K790" s="10">
        <f t="shared" si="373"/>
        <v>0</v>
      </c>
      <c r="L790" s="10">
        <f t="shared" si="373"/>
        <v>97092000</v>
      </c>
      <c r="M790" s="10">
        <f t="shared" si="368"/>
        <v>0</v>
      </c>
      <c r="N790" s="10">
        <f t="shared" si="373"/>
        <v>0</v>
      </c>
      <c r="O790" s="10">
        <f t="shared" si="373"/>
        <v>97092000</v>
      </c>
      <c r="P790" s="10">
        <f t="shared" si="369"/>
        <v>0</v>
      </c>
      <c r="Q790" s="10">
        <f t="shared" si="370"/>
        <v>169358000</v>
      </c>
      <c r="R790" s="10">
        <f t="shared" si="363"/>
        <v>97092000</v>
      </c>
      <c r="S790" s="274"/>
      <c r="T790" s="290">
        <v>31304107</v>
      </c>
      <c r="U790" s="328" t="s">
        <v>631</v>
      </c>
      <c r="V790" s="329">
        <v>0</v>
      </c>
      <c r="W790" s="329">
        <f>+W791+W792</f>
        <v>100000000</v>
      </c>
      <c r="X790" s="329">
        <v>166450000</v>
      </c>
      <c r="Y790" s="329">
        <v>0</v>
      </c>
      <c r="Z790" s="329">
        <f t="shared" si="365"/>
        <v>266450000</v>
      </c>
      <c r="AA790" s="329">
        <v>0</v>
      </c>
      <c r="AB790" s="329">
        <v>97092000</v>
      </c>
      <c r="AC790" s="329">
        <v>69358000</v>
      </c>
      <c r="AD790" s="329">
        <v>0</v>
      </c>
      <c r="AE790" s="329">
        <v>97092000</v>
      </c>
      <c r="AF790" s="329">
        <v>0</v>
      </c>
      <c r="AG790" s="329">
        <v>97092000</v>
      </c>
      <c r="AH790" s="329">
        <v>0</v>
      </c>
      <c r="AI790" s="329">
        <v>97092000</v>
      </c>
      <c r="AJ790" s="335">
        <f t="shared" si="366"/>
        <v>0</v>
      </c>
    </row>
    <row r="791" spans="1:36" s="255" customFormat="1" x14ac:dyDescent="0.25">
      <c r="A791" s="44">
        <v>3130410702</v>
      </c>
      <c r="B791" s="171" t="s">
        <v>1600</v>
      </c>
      <c r="C791" s="135"/>
      <c r="D791" s="135">
        <v>40000000</v>
      </c>
      <c r="E791" s="135">
        <v>0</v>
      </c>
      <c r="F791" s="135">
        <v>0</v>
      </c>
      <c r="G791" s="134">
        <f t="shared" si="364"/>
        <v>40000000</v>
      </c>
      <c r="H791" s="135">
        <v>0</v>
      </c>
      <c r="I791" s="135">
        <v>0</v>
      </c>
      <c r="J791" s="135">
        <f t="shared" si="362"/>
        <v>40000000</v>
      </c>
      <c r="K791" s="135">
        <v>0</v>
      </c>
      <c r="L791" s="135">
        <v>0</v>
      </c>
      <c r="M791" s="135">
        <f t="shared" si="368"/>
        <v>0</v>
      </c>
      <c r="N791" s="169">
        <v>0</v>
      </c>
      <c r="O791" s="135">
        <v>0</v>
      </c>
      <c r="P791" s="135">
        <f t="shared" si="369"/>
        <v>0</v>
      </c>
      <c r="Q791" s="135">
        <f t="shared" si="370"/>
        <v>40000000</v>
      </c>
      <c r="R791" s="135">
        <f t="shared" si="363"/>
        <v>0</v>
      </c>
      <c r="S791" s="274"/>
      <c r="T791" s="290">
        <v>3130410702</v>
      </c>
      <c r="U791" s="328" t="s">
        <v>1600</v>
      </c>
      <c r="V791" s="329">
        <v>0</v>
      </c>
      <c r="W791" s="329">
        <v>0</v>
      </c>
      <c r="X791" s="329">
        <v>40000000</v>
      </c>
      <c r="Y791" s="329">
        <v>0</v>
      </c>
      <c r="Z791" s="329">
        <f t="shared" si="365"/>
        <v>40000000</v>
      </c>
      <c r="AA791" s="329">
        <v>0</v>
      </c>
      <c r="AB791" s="329">
        <v>0</v>
      </c>
      <c r="AC791" s="329">
        <v>40000000</v>
      </c>
      <c r="AD791" s="329">
        <v>0</v>
      </c>
      <c r="AE791" s="329">
        <v>0</v>
      </c>
      <c r="AF791" s="329">
        <v>0</v>
      </c>
      <c r="AG791" s="329">
        <v>0</v>
      </c>
      <c r="AH791" s="329">
        <v>0</v>
      </c>
      <c r="AI791" s="329">
        <v>0</v>
      </c>
      <c r="AJ791" s="335">
        <f t="shared" si="366"/>
        <v>0</v>
      </c>
    </row>
    <row r="792" spans="1:36" s="255" customFormat="1" x14ac:dyDescent="0.25">
      <c r="A792" s="170">
        <v>3130410703</v>
      </c>
      <c r="B792" s="171" t="s">
        <v>1601</v>
      </c>
      <c r="C792" s="135"/>
      <c r="D792" s="135">
        <v>126450000</v>
      </c>
      <c r="E792" s="135">
        <v>0</v>
      </c>
      <c r="F792" s="135">
        <v>100000000</v>
      </c>
      <c r="G792" s="134">
        <f t="shared" si="364"/>
        <v>226450000</v>
      </c>
      <c r="H792" s="135">
        <v>0</v>
      </c>
      <c r="I792" s="135">
        <v>97092000</v>
      </c>
      <c r="J792" s="135">
        <f t="shared" si="362"/>
        <v>129358000</v>
      </c>
      <c r="K792" s="135">
        <v>0</v>
      </c>
      <c r="L792" s="135">
        <v>97092000</v>
      </c>
      <c r="M792" s="135">
        <f t="shared" si="368"/>
        <v>0</v>
      </c>
      <c r="N792" s="169">
        <v>0</v>
      </c>
      <c r="O792" s="135">
        <v>97092000</v>
      </c>
      <c r="P792" s="135">
        <f t="shared" si="369"/>
        <v>0</v>
      </c>
      <c r="Q792" s="135">
        <f t="shared" si="370"/>
        <v>129358000</v>
      </c>
      <c r="R792" s="135">
        <f t="shared" si="363"/>
        <v>97092000</v>
      </c>
      <c r="S792" s="274"/>
      <c r="T792" s="290">
        <v>3130410703</v>
      </c>
      <c r="U792" s="328" t="s">
        <v>1601</v>
      </c>
      <c r="V792" s="329">
        <v>0</v>
      </c>
      <c r="W792" s="332">
        <v>100000000</v>
      </c>
      <c r="X792" s="329">
        <v>126450000</v>
      </c>
      <c r="Y792" s="329">
        <v>0</v>
      </c>
      <c r="Z792" s="329">
        <f t="shared" si="365"/>
        <v>226450000</v>
      </c>
      <c r="AA792" s="329">
        <v>0</v>
      </c>
      <c r="AB792" s="329">
        <v>97092000</v>
      </c>
      <c r="AC792" s="329">
        <v>29358000</v>
      </c>
      <c r="AD792" s="329">
        <v>0</v>
      </c>
      <c r="AE792" s="329">
        <v>97092000</v>
      </c>
      <c r="AF792" s="329">
        <v>0</v>
      </c>
      <c r="AG792" s="329">
        <v>97092000</v>
      </c>
      <c r="AH792" s="329">
        <v>0</v>
      </c>
      <c r="AI792" s="329">
        <v>97092000</v>
      </c>
      <c r="AJ792" s="335">
        <f t="shared" si="366"/>
        <v>0</v>
      </c>
    </row>
    <row r="793" spans="1:36" s="255" customFormat="1" x14ac:dyDescent="0.25">
      <c r="A793" s="14">
        <v>31304108</v>
      </c>
      <c r="B793" s="9" t="s">
        <v>1602</v>
      </c>
      <c r="C793" s="10">
        <f>+C794+C795+C796</f>
        <v>0</v>
      </c>
      <c r="D793" s="10">
        <f t="shared" ref="D793:R793" si="374">+D794+D795+D796</f>
        <v>309100162</v>
      </c>
      <c r="E793" s="10">
        <f t="shared" si="374"/>
        <v>0</v>
      </c>
      <c r="F793" s="10">
        <f t="shared" si="374"/>
        <v>301500000</v>
      </c>
      <c r="G793" s="10">
        <f t="shared" si="364"/>
        <v>610600162</v>
      </c>
      <c r="H793" s="10">
        <f t="shared" si="374"/>
        <v>397181</v>
      </c>
      <c r="I793" s="10">
        <f t="shared" si="374"/>
        <v>7587581</v>
      </c>
      <c r="J793" s="10">
        <f t="shared" si="362"/>
        <v>603012581</v>
      </c>
      <c r="K793" s="10">
        <f t="shared" si="374"/>
        <v>397181</v>
      </c>
      <c r="L793" s="10">
        <f t="shared" si="374"/>
        <v>4433981</v>
      </c>
      <c r="M793" s="10">
        <f t="shared" si="368"/>
        <v>3153600</v>
      </c>
      <c r="N793" s="10">
        <f t="shared" si="374"/>
        <v>397181</v>
      </c>
      <c r="O793" s="10">
        <f t="shared" si="374"/>
        <v>9840381</v>
      </c>
      <c r="P793" s="10">
        <f t="shared" si="369"/>
        <v>2252800</v>
      </c>
      <c r="Q793" s="10">
        <f t="shared" si="370"/>
        <v>600759781</v>
      </c>
      <c r="R793" s="10">
        <f t="shared" si="363"/>
        <v>4433981</v>
      </c>
      <c r="S793" s="274"/>
      <c r="T793" s="290">
        <v>31304108</v>
      </c>
      <c r="U793" s="328" t="s">
        <v>1602</v>
      </c>
      <c r="V793" s="329">
        <v>0</v>
      </c>
      <c r="W793" s="329">
        <f>+W794+W795+W796</f>
        <v>301500000</v>
      </c>
      <c r="X793" s="329">
        <v>309100162</v>
      </c>
      <c r="Y793" s="329">
        <v>0</v>
      </c>
      <c r="Z793" s="329">
        <f t="shared" si="365"/>
        <v>610600162</v>
      </c>
      <c r="AA793" s="329">
        <v>397181</v>
      </c>
      <c r="AB793" s="329">
        <v>9840381</v>
      </c>
      <c r="AC793" s="329">
        <v>299259781</v>
      </c>
      <c r="AD793" s="329">
        <v>397181</v>
      </c>
      <c r="AE793" s="329">
        <v>7587581</v>
      </c>
      <c r="AF793" s="329">
        <v>2252800</v>
      </c>
      <c r="AG793" s="329">
        <v>4036800</v>
      </c>
      <c r="AH793" s="329">
        <v>397181</v>
      </c>
      <c r="AI793" s="329">
        <v>4433981</v>
      </c>
      <c r="AJ793" s="335">
        <f t="shared" si="366"/>
        <v>0</v>
      </c>
    </row>
    <row r="794" spans="1:36" s="255" customFormat="1" x14ac:dyDescent="0.25">
      <c r="A794" s="170">
        <v>3130410801</v>
      </c>
      <c r="B794" s="171" t="s">
        <v>1603</v>
      </c>
      <c r="C794" s="135"/>
      <c r="D794" s="135">
        <v>67514212</v>
      </c>
      <c r="E794" s="135">
        <v>0</v>
      </c>
      <c r="F794" s="135">
        <v>0</v>
      </c>
      <c r="G794" s="134">
        <f t="shared" si="364"/>
        <v>67514212</v>
      </c>
      <c r="H794" s="135">
        <v>0</v>
      </c>
      <c r="I794" s="135">
        <v>0</v>
      </c>
      <c r="J794" s="135">
        <f t="shared" si="362"/>
        <v>67514212</v>
      </c>
      <c r="K794" s="135">
        <v>0</v>
      </c>
      <c r="L794" s="135">
        <v>0</v>
      </c>
      <c r="M794" s="135">
        <f t="shared" si="368"/>
        <v>0</v>
      </c>
      <c r="N794" s="169">
        <v>0</v>
      </c>
      <c r="O794" s="135">
        <v>0</v>
      </c>
      <c r="P794" s="135">
        <f t="shared" si="369"/>
        <v>0</v>
      </c>
      <c r="Q794" s="135">
        <f t="shared" si="370"/>
        <v>67514212</v>
      </c>
      <c r="R794" s="135">
        <f t="shared" si="363"/>
        <v>0</v>
      </c>
      <c r="S794" s="274"/>
      <c r="T794" s="290">
        <v>3130410801</v>
      </c>
      <c r="U794" s="328" t="s">
        <v>1603</v>
      </c>
      <c r="V794" s="329">
        <v>0</v>
      </c>
      <c r="W794" s="329">
        <v>0</v>
      </c>
      <c r="X794" s="329">
        <v>67514212</v>
      </c>
      <c r="Y794" s="329">
        <v>0</v>
      </c>
      <c r="Z794" s="329">
        <f t="shared" si="365"/>
        <v>67514212</v>
      </c>
      <c r="AA794" s="329">
        <v>0</v>
      </c>
      <c r="AB794" s="329">
        <v>0</v>
      </c>
      <c r="AC794" s="329">
        <v>67514212</v>
      </c>
      <c r="AD794" s="329">
        <v>0</v>
      </c>
      <c r="AE794" s="329">
        <v>0</v>
      </c>
      <c r="AF794" s="329">
        <v>0</v>
      </c>
      <c r="AG794" s="329">
        <v>0</v>
      </c>
      <c r="AH794" s="329">
        <v>0</v>
      </c>
      <c r="AI794" s="329">
        <v>0</v>
      </c>
      <c r="AJ794" s="335">
        <f t="shared" si="366"/>
        <v>0</v>
      </c>
    </row>
    <row r="795" spans="1:36" s="255" customFormat="1" x14ac:dyDescent="0.25">
      <c r="A795" s="44">
        <v>3130410802</v>
      </c>
      <c r="B795" s="171" t="s">
        <v>1604</v>
      </c>
      <c r="C795" s="135"/>
      <c r="D795" s="135">
        <v>40000000</v>
      </c>
      <c r="E795" s="135">
        <v>0</v>
      </c>
      <c r="F795" s="135">
        <v>0</v>
      </c>
      <c r="G795" s="134">
        <f t="shared" si="364"/>
        <v>40000000</v>
      </c>
      <c r="H795" s="135">
        <v>0</v>
      </c>
      <c r="I795" s="135">
        <v>0</v>
      </c>
      <c r="J795" s="135">
        <f t="shared" si="362"/>
        <v>40000000</v>
      </c>
      <c r="K795" s="135">
        <v>0</v>
      </c>
      <c r="L795" s="135">
        <v>0</v>
      </c>
      <c r="M795" s="135">
        <f t="shared" si="368"/>
        <v>0</v>
      </c>
      <c r="N795" s="169">
        <v>0</v>
      </c>
      <c r="O795" s="135">
        <v>0</v>
      </c>
      <c r="P795" s="135">
        <f t="shared" si="369"/>
        <v>0</v>
      </c>
      <c r="Q795" s="135">
        <f t="shared" si="370"/>
        <v>40000000</v>
      </c>
      <c r="R795" s="135">
        <f t="shared" si="363"/>
        <v>0</v>
      </c>
      <c r="S795" s="274"/>
      <c r="T795" s="290">
        <v>3130410802</v>
      </c>
      <c r="U795" s="328" t="s">
        <v>1604</v>
      </c>
      <c r="V795" s="329">
        <v>0</v>
      </c>
      <c r="W795" s="329">
        <v>0</v>
      </c>
      <c r="X795" s="329">
        <v>40000000</v>
      </c>
      <c r="Y795" s="329">
        <v>0</v>
      </c>
      <c r="Z795" s="329">
        <f t="shared" si="365"/>
        <v>40000000</v>
      </c>
      <c r="AA795" s="329">
        <v>0</v>
      </c>
      <c r="AB795" s="329">
        <v>0</v>
      </c>
      <c r="AC795" s="329">
        <v>40000000</v>
      </c>
      <c r="AD795" s="329">
        <v>0</v>
      </c>
      <c r="AE795" s="329">
        <v>0</v>
      </c>
      <c r="AF795" s="329">
        <v>0</v>
      </c>
      <c r="AG795" s="329">
        <v>0</v>
      </c>
      <c r="AH795" s="329">
        <v>0</v>
      </c>
      <c r="AI795" s="329">
        <v>0</v>
      </c>
      <c r="AJ795" s="335">
        <f t="shared" si="366"/>
        <v>0</v>
      </c>
    </row>
    <row r="796" spans="1:36" s="255" customFormat="1" x14ac:dyDescent="0.25">
      <c r="A796" s="170">
        <v>3130410803</v>
      </c>
      <c r="B796" s="171" t="s">
        <v>1605</v>
      </c>
      <c r="C796" s="135"/>
      <c r="D796" s="135">
        <v>201585950</v>
      </c>
      <c r="E796" s="135">
        <v>0</v>
      </c>
      <c r="F796" s="135">
        <v>301500000</v>
      </c>
      <c r="G796" s="134">
        <f t="shared" si="364"/>
        <v>503085950</v>
      </c>
      <c r="H796" s="135">
        <v>397181</v>
      </c>
      <c r="I796" s="135">
        <v>7587581</v>
      </c>
      <c r="J796" s="135">
        <f t="shared" si="362"/>
        <v>495498369</v>
      </c>
      <c r="K796" s="135">
        <v>397181</v>
      </c>
      <c r="L796" s="135">
        <v>4433981</v>
      </c>
      <c r="M796" s="135">
        <f t="shared" si="368"/>
        <v>3153600</v>
      </c>
      <c r="N796" s="135">
        <v>397181</v>
      </c>
      <c r="O796" s="135">
        <v>9840381</v>
      </c>
      <c r="P796" s="135">
        <f t="shared" si="369"/>
        <v>2252800</v>
      </c>
      <c r="Q796" s="135">
        <f t="shared" si="370"/>
        <v>493245569</v>
      </c>
      <c r="R796" s="135">
        <f t="shared" si="363"/>
        <v>4433981</v>
      </c>
      <c r="S796" s="274"/>
      <c r="T796" s="290">
        <v>3130410803</v>
      </c>
      <c r="U796" s="328" t="s">
        <v>1605</v>
      </c>
      <c r="V796" s="329">
        <v>0</v>
      </c>
      <c r="W796" s="332">
        <v>301500000</v>
      </c>
      <c r="X796" s="329">
        <v>201585950</v>
      </c>
      <c r="Y796" s="329">
        <v>0</v>
      </c>
      <c r="Z796" s="329">
        <f t="shared" si="365"/>
        <v>503085950</v>
      </c>
      <c r="AA796" s="329">
        <v>397181</v>
      </c>
      <c r="AB796" s="329">
        <v>9840381</v>
      </c>
      <c r="AC796" s="329">
        <v>191745569</v>
      </c>
      <c r="AD796" s="329">
        <v>397181</v>
      </c>
      <c r="AE796" s="329">
        <v>7587581</v>
      </c>
      <c r="AF796" s="329">
        <v>2252800</v>
      </c>
      <c r="AG796" s="329">
        <v>4036800</v>
      </c>
      <c r="AH796" s="329">
        <v>397181</v>
      </c>
      <c r="AI796" s="329">
        <v>4433981</v>
      </c>
      <c r="AJ796" s="335">
        <f t="shared" si="366"/>
        <v>0</v>
      </c>
    </row>
    <row r="797" spans="1:36" s="255" customFormat="1" x14ac:dyDescent="0.25">
      <c r="A797" s="14">
        <v>31304109</v>
      </c>
      <c r="B797" s="9" t="s">
        <v>667</v>
      </c>
      <c r="C797" s="10">
        <f>+C798+C799+C800</f>
        <v>0</v>
      </c>
      <c r="D797" s="10">
        <f t="shared" ref="D797:R797" si="375">+D798+D799+D800</f>
        <v>31228527</v>
      </c>
      <c r="E797" s="10">
        <f t="shared" si="375"/>
        <v>0</v>
      </c>
      <c r="F797" s="10">
        <f t="shared" si="375"/>
        <v>0</v>
      </c>
      <c r="G797" s="10">
        <f t="shared" si="364"/>
        <v>31228527</v>
      </c>
      <c r="H797" s="10">
        <f t="shared" si="375"/>
        <v>0</v>
      </c>
      <c r="I797" s="10">
        <f t="shared" si="375"/>
        <v>0</v>
      </c>
      <c r="J797" s="10">
        <f t="shared" si="362"/>
        <v>31228527</v>
      </c>
      <c r="K797" s="10">
        <f t="shared" si="375"/>
        <v>0</v>
      </c>
      <c r="L797" s="10">
        <f t="shared" si="375"/>
        <v>0</v>
      </c>
      <c r="M797" s="10">
        <f t="shared" si="368"/>
        <v>0</v>
      </c>
      <c r="N797" s="10">
        <f t="shared" si="375"/>
        <v>0</v>
      </c>
      <c r="O797" s="10">
        <f t="shared" si="375"/>
        <v>0</v>
      </c>
      <c r="P797" s="10">
        <f t="shared" si="369"/>
        <v>0</v>
      </c>
      <c r="Q797" s="10">
        <f t="shared" si="370"/>
        <v>31228527</v>
      </c>
      <c r="R797" s="10">
        <f t="shared" si="363"/>
        <v>0</v>
      </c>
      <c r="S797" s="274"/>
      <c r="T797" s="290">
        <v>31304109</v>
      </c>
      <c r="U797" s="328" t="s">
        <v>667</v>
      </c>
      <c r="V797" s="329">
        <v>0</v>
      </c>
      <c r="W797" s="329">
        <v>0</v>
      </c>
      <c r="X797" s="329">
        <v>31228527</v>
      </c>
      <c r="Y797" s="329">
        <v>0</v>
      </c>
      <c r="Z797" s="329">
        <f t="shared" si="365"/>
        <v>31228527</v>
      </c>
      <c r="AA797" s="329">
        <v>0</v>
      </c>
      <c r="AB797" s="329">
        <v>0</v>
      </c>
      <c r="AC797" s="329">
        <v>31228527</v>
      </c>
      <c r="AD797" s="329">
        <v>0</v>
      </c>
      <c r="AE797" s="329">
        <v>0</v>
      </c>
      <c r="AF797" s="329">
        <v>0</v>
      </c>
      <c r="AG797" s="329">
        <v>0</v>
      </c>
      <c r="AH797" s="329">
        <v>0</v>
      </c>
      <c r="AI797" s="329">
        <v>0</v>
      </c>
      <c r="AJ797" s="335">
        <f t="shared" si="366"/>
        <v>0</v>
      </c>
    </row>
    <row r="798" spans="1:36" s="255" customFormat="1" x14ac:dyDescent="0.25">
      <c r="A798" s="170">
        <v>3130410901</v>
      </c>
      <c r="B798" s="171" t="s">
        <v>1606</v>
      </c>
      <c r="C798" s="135"/>
      <c r="D798" s="135">
        <v>10000000</v>
      </c>
      <c r="E798" s="135">
        <v>0</v>
      </c>
      <c r="F798" s="135">
        <v>0</v>
      </c>
      <c r="G798" s="134">
        <f t="shared" si="364"/>
        <v>10000000</v>
      </c>
      <c r="H798" s="135">
        <v>0</v>
      </c>
      <c r="I798" s="135">
        <v>0</v>
      </c>
      <c r="J798" s="135">
        <f t="shared" si="362"/>
        <v>10000000</v>
      </c>
      <c r="K798" s="135">
        <v>0</v>
      </c>
      <c r="L798" s="135">
        <v>0</v>
      </c>
      <c r="M798" s="135">
        <f t="shared" si="368"/>
        <v>0</v>
      </c>
      <c r="N798" s="169">
        <v>0</v>
      </c>
      <c r="O798" s="135">
        <v>0</v>
      </c>
      <c r="P798" s="135">
        <f t="shared" si="369"/>
        <v>0</v>
      </c>
      <c r="Q798" s="135">
        <f t="shared" si="370"/>
        <v>10000000</v>
      </c>
      <c r="R798" s="135">
        <f t="shared" si="363"/>
        <v>0</v>
      </c>
      <c r="S798" s="274"/>
      <c r="T798" s="290">
        <v>3130410901</v>
      </c>
      <c r="U798" s="328" t="s">
        <v>1606</v>
      </c>
      <c r="V798" s="329">
        <v>0</v>
      </c>
      <c r="W798" s="329">
        <v>0</v>
      </c>
      <c r="X798" s="329">
        <v>10000000</v>
      </c>
      <c r="Y798" s="329">
        <v>0</v>
      </c>
      <c r="Z798" s="329">
        <f t="shared" si="365"/>
        <v>10000000</v>
      </c>
      <c r="AA798" s="329">
        <v>0</v>
      </c>
      <c r="AB798" s="329">
        <v>0</v>
      </c>
      <c r="AC798" s="329">
        <v>10000000</v>
      </c>
      <c r="AD798" s="329">
        <v>0</v>
      </c>
      <c r="AE798" s="329">
        <v>0</v>
      </c>
      <c r="AF798" s="329">
        <v>0</v>
      </c>
      <c r="AG798" s="329">
        <v>0</v>
      </c>
      <c r="AH798" s="329">
        <v>0</v>
      </c>
      <c r="AI798" s="329">
        <v>0</v>
      </c>
      <c r="AJ798" s="335">
        <f t="shared" si="366"/>
        <v>0</v>
      </c>
    </row>
    <row r="799" spans="1:36" s="255" customFormat="1" x14ac:dyDescent="0.25">
      <c r="A799" s="44">
        <v>3130410902</v>
      </c>
      <c r="B799" s="171" t="s">
        <v>1607</v>
      </c>
      <c r="C799" s="135"/>
      <c r="D799" s="135">
        <v>4732727</v>
      </c>
      <c r="E799" s="135">
        <v>0</v>
      </c>
      <c r="F799" s="135">
        <v>0</v>
      </c>
      <c r="G799" s="134">
        <f t="shared" si="364"/>
        <v>4732727</v>
      </c>
      <c r="H799" s="135">
        <v>0</v>
      </c>
      <c r="I799" s="135">
        <v>0</v>
      </c>
      <c r="J799" s="135">
        <f t="shared" si="362"/>
        <v>4732727</v>
      </c>
      <c r="K799" s="135">
        <v>0</v>
      </c>
      <c r="L799" s="135">
        <v>0</v>
      </c>
      <c r="M799" s="135">
        <f t="shared" si="368"/>
        <v>0</v>
      </c>
      <c r="N799" s="169">
        <v>0</v>
      </c>
      <c r="O799" s="135">
        <v>0</v>
      </c>
      <c r="P799" s="135">
        <f t="shared" si="369"/>
        <v>0</v>
      </c>
      <c r="Q799" s="135">
        <f t="shared" si="370"/>
        <v>4732727</v>
      </c>
      <c r="R799" s="135">
        <f t="shared" si="363"/>
        <v>0</v>
      </c>
      <c r="S799" s="274"/>
      <c r="T799" s="290">
        <v>3130410902</v>
      </c>
      <c r="U799" s="328" t="s">
        <v>1607</v>
      </c>
      <c r="V799" s="329">
        <v>0</v>
      </c>
      <c r="W799" s="329">
        <v>0</v>
      </c>
      <c r="X799" s="329">
        <v>4732727</v>
      </c>
      <c r="Y799" s="329">
        <v>0</v>
      </c>
      <c r="Z799" s="329">
        <f t="shared" si="365"/>
        <v>4732727</v>
      </c>
      <c r="AA799" s="329">
        <v>0</v>
      </c>
      <c r="AB799" s="329">
        <v>0</v>
      </c>
      <c r="AC799" s="329">
        <v>4732727</v>
      </c>
      <c r="AD799" s="329">
        <v>0</v>
      </c>
      <c r="AE799" s="329">
        <v>0</v>
      </c>
      <c r="AF799" s="329">
        <v>0</v>
      </c>
      <c r="AG799" s="329">
        <v>0</v>
      </c>
      <c r="AH799" s="329">
        <v>0</v>
      </c>
      <c r="AI799" s="329">
        <v>0</v>
      </c>
      <c r="AJ799" s="335">
        <f t="shared" si="366"/>
        <v>0</v>
      </c>
    </row>
    <row r="800" spans="1:36" s="255" customFormat="1" x14ac:dyDescent="0.25">
      <c r="A800" s="170">
        <v>3130410903</v>
      </c>
      <c r="B800" s="171" t="s">
        <v>1608</v>
      </c>
      <c r="C800" s="135"/>
      <c r="D800" s="135">
        <v>16495800</v>
      </c>
      <c r="E800" s="135">
        <v>0</v>
      </c>
      <c r="F800" s="135">
        <v>0</v>
      </c>
      <c r="G800" s="134">
        <f t="shared" si="364"/>
        <v>16495800</v>
      </c>
      <c r="H800" s="135">
        <v>0</v>
      </c>
      <c r="I800" s="135">
        <v>0</v>
      </c>
      <c r="J800" s="135">
        <f t="shared" si="362"/>
        <v>16495800</v>
      </c>
      <c r="K800" s="135">
        <v>0</v>
      </c>
      <c r="L800" s="135">
        <v>0</v>
      </c>
      <c r="M800" s="135">
        <f t="shared" si="368"/>
        <v>0</v>
      </c>
      <c r="N800" s="169">
        <v>0</v>
      </c>
      <c r="O800" s="135">
        <v>0</v>
      </c>
      <c r="P800" s="135">
        <f t="shared" si="369"/>
        <v>0</v>
      </c>
      <c r="Q800" s="135">
        <f t="shared" si="370"/>
        <v>16495800</v>
      </c>
      <c r="R800" s="135">
        <f t="shared" si="363"/>
        <v>0</v>
      </c>
      <c r="S800" s="274"/>
      <c r="T800" s="290">
        <v>3130410903</v>
      </c>
      <c r="U800" s="328" t="s">
        <v>1608</v>
      </c>
      <c r="V800" s="329">
        <v>0</v>
      </c>
      <c r="W800" s="329">
        <v>0</v>
      </c>
      <c r="X800" s="329">
        <v>16495800</v>
      </c>
      <c r="Y800" s="329">
        <v>0</v>
      </c>
      <c r="Z800" s="329">
        <f t="shared" si="365"/>
        <v>16495800</v>
      </c>
      <c r="AA800" s="329">
        <v>0</v>
      </c>
      <c r="AB800" s="329">
        <v>0</v>
      </c>
      <c r="AC800" s="329">
        <v>16495800</v>
      </c>
      <c r="AD800" s="329">
        <v>0</v>
      </c>
      <c r="AE800" s="329">
        <v>0</v>
      </c>
      <c r="AF800" s="329">
        <v>0</v>
      </c>
      <c r="AG800" s="329">
        <v>0</v>
      </c>
      <c r="AH800" s="329">
        <v>0</v>
      </c>
      <c r="AI800" s="329">
        <v>0</v>
      </c>
      <c r="AJ800" s="335">
        <f t="shared" si="366"/>
        <v>0</v>
      </c>
    </row>
    <row r="801" spans="1:36" s="255" customFormat="1" x14ac:dyDescent="0.25">
      <c r="A801" s="14">
        <v>31304110</v>
      </c>
      <c r="B801" s="9" t="s">
        <v>1609</v>
      </c>
      <c r="C801" s="10">
        <f>+C802</f>
        <v>0</v>
      </c>
      <c r="D801" s="10">
        <f t="shared" ref="D801:R801" si="376">+D802</f>
        <v>16936311</v>
      </c>
      <c r="E801" s="10">
        <f t="shared" si="376"/>
        <v>0</v>
      </c>
      <c r="F801" s="10">
        <f t="shared" si="376"/>
        <v>0</v>
      </c>
      <c r="G801" s="10">
        <f t="shared" si="364"/>
        <v>16936311</v>
      </c>
      <c r="H801" s="10">
        <f t="shared" si="376"/>
        <v>0</v>
      </c>
      <c r="I801" s="10">
        <f t="shared" si="376"/>
        <v>0</v>
      </c>
      <c r="J801" s="10">
        <f t="shared" si="362"/>
        <v>16936311</v>
      </c>
      <c r="K801" s="10">
        <f t="shared" si="376"/>
        <v>0</v>
      </c>
      <c r="L801" s="10">
        <f t="shared" si="376"/>
        <v>0</v>
      </c>
      <c r="M801" s="10">
        <f t="shared" si="368"/>
        <v>0</v>
      </c>
      <c r="N801" s="10">
        <f t="shared" si="376"/>
        <v>0</v>
      </c>
      <c r="O801" s="10">
        <f t="shared" si="376"/>
        <v>0</v>
      </c>
      <c r="P801" s="10">
        <f t="shared" si="369"/>
        <v>0</v>
      </c>
      <c r="Q801" s="10">
        <f t="shared" si="370"/>
        <v>16936311</v>
      </c>
      <c r="R801" s="10">
        <f t="shared" si="363"/>
        <v>0</v>
      </c>
      <c r="S801" s="274"/>
      <c r="T801" s="290">
        <v>31304110</v>
      </c>
      <c r="U801" s="328" t="s">
        <v>1609</v>
      </c>
      <c r="V801" s="329">
        <v>0</v>
      </c>
      <c r="W801" s="329">
        <v>0</v>
      </c>
      <c r="X801" s="329">
        <v>16936311</v>
      </c>
      <c r="Y801" s="329">
        <v>0</v>
      </c>
      <c r="Z801" s="329">
        <f t="shared" si="365"/>
        <v>16936311</v>
      </c>
      <c r="AA801" s="329">
        <v>0</v>
      </c>
      <c r="AB801" s="329">
        <v>0</v>
      </c>
      <c r="AC801" s="329">
        <v>16936311</v>
      </c>
      <c r="AD801" s="329">
        <v>0</v>
      </c>
      <c r="AE801" s="329">
        <v>0</v>
      </c>
      <c r="AF801" s="329">
        <v>0</v>
      </c>
      <c r="AG801" s="329">
        <v>0</v>
      </c>
      <c r="AH801" s="329">
        <v>0</v>
      </c>
      <c r="AI801" s="329">
        <v>0</v>
      </c>
      <c r="AJ801" s="335">
        <f t="shared" si="366"/>
        <v>0</v>
      </c>
    </row>
    <row r="802" spans="1:36" s="255" customFormat="1" x14ac:dyDescent="0.25">
      <c r="A802" s="44">
        <v>3130411002</v>
      </c>
      <c r="B802" s="171" t="s">
        <v>1610</v>
      </c>
      <c r="C802" s="135"/>
      <c r="D802" s="135">
        <v>16936311</v>
      </c>
      <c r="E802" s="135">
        <v>0</v>
      </c>
      <c r="F802" s="135">
        <v>0</v>
      </c>
      <c r="G802" s="134">
        <f t="shared" si="364"/>
        <v>16936311</v>
      </c>
      <c r="H802" s="135">
        <v>0</v>
      </c>
      <c r="I802" s="135">
        <v>0</v>
      </c>
      <c r="J802" s="135">
        <f t="shared" si="362"/>
        <v>16936311</v>
      </c>
      <c r="K802" s="135">
        <v>0</v>
      </c>
      <c r="L802" s="135">
        <v>0</v>
      </c>
      <c r="M802" s="135">
        <f t="shared" si="368"/>
        <v>0</v>
      </c>
      <c r="N802" s="169">
        <v>0</v>
      </c>
      <c r="O802" s="135">
        <v>0</v>
      </c>
      <c r="P802" s="135">
        <f t="shared" si="369"/>
        <v>0</v>
      </c>
      <c r="Q802" s="135">
        <f t="shared" si="370"/>
        <v>16936311</v>
      </c>
      <c r="R802" s="135">
        <f t="shared" si="363"/>
        <v>0</v>
      </c>
      <c r="S802" s="274"/>
      <c r="T802" s="290">
        <v>3130411002</v>
      </c>
      <c r="U802" s="328" t="s">
        <v>1610</v>
      </c>
      <c r="V802" s="329">
        <v>0</v>
      </c>
      <c r="W802" s="329">
        <v>0</v>
      </c>
      <c r="X802" s="329">
        <v>16936311</v>
      </c>
      <c r="Y802" s="329">
        <v>0</v>
      </c>
      <c r="Z802" s="329">
        <f t="shared" si="365"/>
        <v>16936311</v>
      </c>
      <c r="AA802" s="329">
        <v>0</v>
      </c>
      <c r="AB802" s="329">
        <v>0</v>
      </c>
      <c r="AC802" s="329">
        <v>16936311</v>
      </c>
      <c r="AD802" s="329">
        <v>0</v>
      </c>
      <c r="AE802" s="329">
        <v>0</v>
      </c>
      <c r="AF802" s="329">
        <v>0</v>
      </c>
      <c r="AG802" s="329">
        <v>0</v>
      </c>
      <c r="AH802" s="329">
        <v>0</v>
      </c>
      <c r="AI802" s="329">
        <v>0</v>
      </c>
      <c r="AJ802" s="335">
        <f t="shared" si="366"/>
        <v>0</v>
      </c>
    </row>
    <row r="803" spans="1:36" s="255" customFormat="1" x14ac:dyDescent="0.25">
      <c r="A803" s="14">
        <v>31304112</v>
      </c>
      <c r="B803" s="9" t="s">
        <v>1611</v>
      </c>
      <c r="C803" s="10">
        <f>+C804+C805+C806</f>
        <v>0</v>
      </c>
      <c r="D803" s="10">
        <f t="shared" ref="D803:R803" si="377">+D804+D805+D806</f>
        <v>28014212</v>
      </c>
      <c r="E803" s="10">
        <f t="shared" si="377"/>
        <v>12171864</v>
      </c>
      <c r="F803" s="10">
        <f t="shared" si="377"/>
        <v>0</v>
      </c>
      <c r="G803" s="10">
        <f t="shared" si="364"/>
        <v>15842348</v>
      </c>
      <c r="H803" s="10">
        <f t="shared" si="377"/>
        <v>0</v>
      </c>
      <c r="I803" s="10">
        <f t="shared" si="377"/>
        <v>0</v>
      </c>
      <c r="J803" s="10">
        <f t="shared" si="362"/>
        <v>15842348</v>
      </c>
      <c r="K803" s="10">
        <f t="shared" si="377"/>
        <v>0</v>
      </c>
      <c r="L803" s="10">
        <f t="shared" si="377"/>
        <v>0</v>
      </c>
      <c r="M803" s="10">
        <f t="shared" si="368"/>
        <v>0</v>
      </c>
      <c r="N803" s="10">
        <f t="shared" si="377"/>
        <v>0</v>
      </c>
      <c r="O803" s="10">
        <f t="shared" si="377"/>
        <v>0</v>
      </c>
      <c r="P803" s="10">
        <f t="shared" si="369"/>
        <v>0</v>
      </c>
      <c r="Q803" s="10">
        <f t="shared" si="370"/>
        <v>15842348</v>
      </c>
      <c r="R803" s="10">
        <f t="shared" si="363"/>
        <v>0</v>
      </c>
      <c r="S803" s="274"/>
      <c r="T803" s="290">
        <v>31304112</v>
      </c>
      <c r="U803" s="328" t="s">
        <v>1611</v>
      </c>
      <c r="V803" s="329">
        <v>0</v>
      </c>
      <c r="W803" s="329">
        <v>0</v>
      </c>
      <c r="X803" s="329">
        <v>28014212</v>
      </c>
      <c r="Y803" s="329">
        <v>12171864</v>
      </c>
      <c r="Z803" s="329">
        <f t="shared" si="365"/>
        <v>15842348</v>
      </c>
      <c r="AA803" s="329">
        <v>0</v>
      </c>
      <c r="AB803" s="329">
        <v>0</v>
      </c>
      <c r="AC803" s="329">
        <v>15842348</v>
      </c>
      <c r="AD803" s="329">
        <v>0</v>
      </c>
      <c r="AE803" s="329">
        <v>0</v>
      </c>
      <c r="AF803" s="329">
        <v>0</v>
      </c>
      <c r="AG803" s="329">
        <v>0</v>
      </c>
      <c r="AH803" s="329">
        <v>0</v>
      </c>
      <c r="AI803" s="329">
        <v>0</v>
      </c>
      <c r="AJ803" s="335">
        <f t="shared" si="366"/>
        <v>0</v>
      </c>
    </row>
    <row r="804" spans="1:36" s="255" customFormat="1" x14ac:dyDescent="0.25">
      <c r="A804" s="170">
        <v>3130411201</v>
      </c>
      <c r="B804" s="171" t="s">
        <v>1612</v>
      </c>
      <c r="C804" s="135"/>
      <c r="D804" s="135">
        <v>5014212</v>
      </c>
      <c r="E804" s="135">
        <v>0</v>
      </c>
      <c r="F804" s="135">
        <v>0</v>
      </c>
      <c r="G804" s="134">
        <f t="shared" si="364"/>
        <v>5014212</v>
      </c>
      <c r="H804" s="135">
        <v>0</v>
      </c>
      <c r="I804" s="135">
        <v>0</v>
      </c>
      <c r="J804" s="135">
        <f t="shared" si="362"/>
        <v>5014212</v>
      </c>
      <c r="K804" s="135">
        <v>0</v>
      </c>
      <c r="L804" s="135">
        <v>0</v>
      </c>
      <c r="M804" s="135">
        <f t="shared" si="368"/>
        <v>0</v>
      </c>
      <c r="N804" s="169">
        <v>0</v>
      </c>
      <c r="O804" s="135">
        <v>0</v>
      </c>
      <c r="P804" s="135">
        <f t="shared" si="369"/>
        <v>0</v>
      </c>
      <c r="Q804" s="135">
        <f t="shared" si="370"/>
        <v>5014212</v>
      </c>
      <c r="R804" s="135">
        <f t="shared" si="363"/>
        <v>0</v>
      </c>
      <c r="S804" s="274"/>
      <c r="T804" s="290">
        <v>3130411201</v>
      </c>
      <c r="U804" s="328" t="s">
        <v>1612</v>
      </c>
      <c r="V804" s="329">
        <v>0</v>
      </c>
      <c r="W804" s="329">
        <v>0</v>
      </c>
      <c r="X804" s="329">
        <v>5014212</v>
      </c>
      <c r="Y804" s="329">
        <v>0</v>
      </c>
      <c r="Z804" s="329">
        <f t="shared" si="365"/>
        <v>5014212</v>
      </c>
      <c r="AA804" s="329">
        <v>0</v>
      </c>
      <c r="AB804" s="329">
        <v>0</v>
      </c>
      <c r="AC804" s="329">
        <v>5014212</v>
      </c>
      <c r="AD804" s="329">
        <v>0</v>
      </c>
      <c r="AE804" s="329">
        <v>0</v>
      </c>
      <c r="AF804" s="329">
        <v>0</v>
      </c>
      <c r="AG804" s="329">
        <v>0</v>
      </c>
      <c r="AH804" s="329">
        <v>0</v>
      </c>
      <c r="AI804" s="329">
        <v>0</v>
      </c>
      <c r="AJ804" s="335">
        <f t="shared" si="366"/>
        <v>0</v>
      </c>
    </row>
    <row r="805" spans="1:36" s="255" customFormat="1" x14ac:dyDescent="0.25">
      <c r="A805" s="44">
        <v>3130411202</v>
      </c>
      <c r="B805" s="171" t="s">
        <v>1613</v>
      </c>
      <c r="C805" s="135"/>
      <c r="D805" s="135">
        <v>3000000</v>
      </c>
      <c r="E805" s="135">
        <v>0</v>
      </c>
      <c r="F805" s="135">
        <v>0</v>
      </c>
      <c r="G805" s="134">
        <f t="shared" si="364"/>
        <v>3000000</v>
      </c>
      <c r="H805" s="135">
        <v>0</v>
      </c>
      <c r="I805" s="135">
        <v>0</v>
      </c>
      <c r="J805" s="135">
        <f t="shared" si="362"/>
        <v>3000000</v>
      </c>
      <c r="K805" s="135">
        <v>0</v>
      </c>
      <c r="L805" s="135">
        <v>0</v>
      </c>
      <c r="M805" s="135">
        <f t="shared" si="368"/>
        <v>0</v>
      </c>
      <c r="N805" s="169">
        <v>0</v>
      </c>
      <c r="O805" s="135">
        <v>0</v>
      </c>
      <c r="P805" s="135">
        <f t="shared" si="369"/>
        <v>0</v>
      </c>
      <c r="Q805" s="135">
        <f t="shared" si="370"/>
        <v>3000000</v>
      </c>
      <c r="R805" s="135">
        <f t="shared" si="363"/>
        <v>0</v>
      </c>
      <c r="S805" s="274"/>
      <c r="T805" s="290">
        <v>3130411202</v>
      </c>
      <c r="U805" s="328" t="s">
        <v>1613</v>
      </c>
      <c r="V805" s="329">
        <v>0</v>
      </c>
      <c r="W805" s="329">
        <v>0</v>
      </c>
      <c r="X805" s="329">
        <v>3000000</v>
      </c>
      <c r="Y805" s="329">
        <v>0</v>
      </c>
      <c r="Z805" s="329">
        <f t="shared" si="365"/>
        <v>3000000</v>
      </c>
      <c r="AA805" s="329">
        <v>0</v>
      </c>
      <c r="AB805" s="329">
        <v>0</v>
      </c>
      <c r="AC805" s="329">
        <v>3000000</v>
      </c>
      <c r="AD805" s="329">
        <v>0</v>
      </c>
      <c r="AE805" s="329">
        <v>0</v>
      </c>
      <c r="AF805" s="329">
        <v>0</v>
      </c>
      <c r="AG805" s="329">
        <v>0</v>
      </c>
      <c r="AH805" s="329">
        <v>0</v>
      </c>
      <c r="AI805" s="329">
        <v>0</v>
      </c>
      <c r="AJ805" s="335">
        <f t="shared" si="366"/>
        <v>0</v>
      </c>
    </row>
    <row r="806" spans="1:36" x14ac:dyDescent="0.25">
      <c r="A806" s="170">
        <v>3130411203</v>
      </c>
      <c r="B806" s="171" t="s">
        <v>1614</v>
      </c>
      <c r="C806" s="135"/>
      <c r="D806" s="135">
        <v>20000000</v>
      </c>
      <c r="E806" s="135">
        <v>12171864</v>
      </c>
      <c r="F806" s="135">
        <v>0</v>
      </c>
      <c r="G806" s="134">
        <f t="shared" si="364"/>
        <v>7828136</v>
      </c>
      <c r="H806" s="135">
        <v>0</v>
      </c>
      <c r="I806" s="135">
        <v>0</v>
      </c>
      <c r="J806" s="135">
        <f t="shared" si="362"/>
        <v>7828136</v>
      </c>
      <c r="K806" s="135">
        <v>0</v>
      </c>
      <c r="L806" s="135">
        <v>0</v>
      </c>
      <c r="M806" s="135">
        <f t="shared" si="368"/>
        <v>0</v>
      </c>
      <c r="N806" s="169">
        <v>0</v>
      </c>
      <c r="O806" s="135">
        <v>0</v>
      </c>
      <c r="P806" s="135">
        <f t="shared" si="369"/>
        <v>0</v>
      </c>
      <c r="Q806" s="135">
        <f t="shared" si="370"/>
        <v>7828136</v>
      </c>
      <c r="R806" s="135">
        <f t="shared" si="363"/>
        <v>0</v>
      </c>
      <c r="T806" s="290">
        <v>3130411203</v>
      </c>
      <c r="U806" s="328" t="s">
        <v>1614</v>
      </c>
      <c r="V806" s="329">
        <v>0</v>
      </c>
      <c r="W806" s="329">
        <v>0</v>
      </c>
      <c r="X806" s="329">
        <v>20000000</v>
      </c>
      <c r="Y806" s="329">
        <v>12171864</v>
      </c>
      <c r="Z806" s="329">
        <f t="shared" si="365"/>
        <v>7828136</v>
      </c>
      <c r="AA806" s="329">
        <v>0</v>
      </c>
      <c r="AB806" s="329">
        <v>0</v>
      </c>
      <c r="AC806" s="329">
        <v>7828136</v>
      </c>
      <c r="AD806" s="329">
        <v>0</v>
      </c>
      <c r="AE806" s="329">
        <v>0</v>
      </c>
      <c r="AF806" s="329">
        <v>0</v>
      </c>
      <c r="AG806" s="329">
        <v>0</v>
      </c>
      <c r="AH806" s="329">
        <v>0</v>
      </c>
      <c r="AI806" s="329">
        <v>0</v>
      </c>
      <c r="AJ806" s="335">
        <f t="shared" si="366"/>
        <v>0</v>
      </c>
    </row>
    <row r="807" spans="1:36" x14ac:dyDescent="0.25">
      <c r="A807" s="14">
        <v>31304113</v>
      </c>
      <c r="B807" s="9" t="s">
        <v>1615</v>
      </c>
      <c r="C807" s="10">
        <f>+C808+C809+C810</f>
        <v>0</v>
      </c>
      <c r="D807" s="10">
        <f t="shared" ref="D807:R807" si="378">+D808+D809+D810</f>
        <v>169537500</v>
      </c>
      <c r="E807" s="10">
        <f t="shared" si="378"/>
        <v>0</v>
      </c>
      <c r="F807" s="10">
        <f t="shared" si="378"/>
        <v>0</v>
      </c>
      <c r="G807" s="10">
        <f t="shared" si="364"/>
        <v>169537500</v>
      </c>
      <c r="H807" s="10">
        <f t="shared" si="378"/>
        <v>21493124</v>
      </c>
      <c r="I807" s="10">
        <f t="shared" si="378"/>
        <v>21493124</v>
      </c>
      <c r="J807" s="10">
        <f t="shared" si="362"/>
        <v>148044376</v>
      </c>
      <c r="K807" s="10">
        <f t="shared" si="378"/>
        <v>493124</v>
      </c>
      <c r="L807" s="10">
        <f t="shared" si="378"/>
        <v>493124</v>
      </c>
      <c r="M807" s="10">
        <f t="shared" si="368"/>
        <v>21000000</v>
      </c>
      <c r="N807" s="10">
        <f t="shared" si="378"/>
        <v>61493124</v>
      </c>
      <c r="O807" s="10">
        <f t="shared" si="378"/>
        <v>67565784</v>
      </c>
      <c r="P807" s="10">
        <f t="shared" si="369"/>
        <v>46072660</v>
      </c>
      <c r="Q807" s="10">
        <f t="shared" si="370"/>
        <v>101971716</v>
      </c>
      <c r="R807" s="10">
        <f t="shared" si="363"/>
        <v>493124</v>
      </c>
      <c r="T807" s="290">
        <v>31304113</v>
      </c>
      <c r="U807" s="328" t="s">
        <v>1615</v>
      </c>
      <c r="V807" s="329">
        <v>0</v>
      </c>
      <c r="W807" s="329">
        <v>0</v>
      </c>
      <c r="X807" s="329">
        <v>169537500</v>
      </c>
      <c r="Y807" s="329">
        <v>0</v>
      </c>
      <c r="Z807" s="329">
        <f t="shared" si="365"/>
        <v>169537500</v>
      </c>
      <c r="AA807" s="329">
        <v>61493124</v>
      </c>
      <c r="AB807" s="329">
        <v>67565784</v>
      </c>
      <c r="AC807" s="329">
        <v>101971716</v>
      </c>
      <c r="AD807" s="329">
        <v>21493124</v>
      </c>
      <c r="AE807" s="329">
        <v>21493124</v>
      </c>
      <c r="AF807" s="329">
        <v>46072660</v>
      </c>
      <c r="AG807" s="329">
        <v>0</v>
      </c>
      <c r="AH807" s="329">
        <v>493124</v>
      </c>
      <c r="AI807" s="329">
        <v>493124</v>
      </c>
      <c r="AJ807" s="335">
        <f t="shared" si="366"/>
        <v>0</v>
      </c>
    </row>
    <row r="808" spans="1:36" x14ac:dyDescent="0.25">
      <c r="A808" s="170">
        <v>3130411301</v>
      </c>
      <c r="B808" s="171" t="s">
        <v>1616</v>
      </c>
      <c r="C808" s="135"/>
      <c r="D808" s="135">
        <v>20000000</v>
      </c>
      <c r="E808" s="135">
        <v>0</v>
      </c>
      <c r="F808" s="135">
        <v>0</v>
      </c>
      <c r="G808" s="134">
        <f t="shared" si="364"/>
        <v>20000000</v>
      </c>
      <c r="H808" s="135">
        <v>0</v>
      </c>
      <c r="I808" s="135">
        <v>0</v>
      </c>
      <c r="J808" s="135">
        <f t="shared" si="362"/>
        <v>20000000</v>
      </c>
      <c r="K808" s="135">
        <v>0</v>
      </c>
      <c r="L808" s="135">
        <v>0</v>
      </c>
      <c r="M808" s="135">
        <f t="shared" si="368"/>
        <v>0</v>
      </c>
      <c r="N808" s="169">
        <v>0</v>
      </c>
      <c r="O808" s="135">
        <v>0</v>
      </c>
      <c r="P808" s="135">
        <f t="shared" si="369"/>
        <v>0</v>
      </c>
      <c r="Q808" s="135">
        <f t="shared" si="370"/>
        <v>20000000</v>
      </c>
      <c r="R808" s="135">
        <f t="shared" si="363"/>
        <v>0</v>
      </c>
      <c r="T808" s="290">
        <v>3130411301</v>
      </c>
      <c r="U808" s="328" t="s">
        <v>1616</v>
      </c>
      <c r="V808" s="329">
        <v>0</v>
      </c>
      <c r="W808" s="329">
        <v>0</v>
      </c>
      <c r="X808" s="329">
        <v>20000000</v>
      </c>
      <c r="Y808" s="329">
        <v>0</v>
      </c>
      <c r="Z808" s="329">
        <f t="shared" si="365"/>
        <v>20000000</v>
      </c>
      <c r="AA808" s="329">
        <v>0</v>
      </c>
      <c r="AB808" s="329">
        <v>0</v>
      </c>
      <c r="AC808" s="329">
        <v>20000000</v>
      </c>
      <c r="AD808" s="329">
        <v>0</v>
      </c>
      <c r="AE808" s="329">
        <v>0</v>
      </c>
      <c r="AF808" s="329">
        <v>0</v>
      </c>
      <c r="AG808" s="329">
        <v>0</v>
      </c>
      <c r="AH808" s="329">
        <v>0</v>
      </c>
      <c r="AI808" s="329">
        <v>0</v>
      </c>
      <c r="AJ808" s="335">
        <f t="shared" si="366"/>
        <v>0</v>
      </c>
    </row>
    <row r="809" spans="1:36" x14ac:dyDescent="0.25">
      <c r="A809" s="44">
        <v>3130411302</v>
      </c>
      <c r="B809" s="171" t="s">
        <v>1617</v>
      </c>
      <c r="C809" s="135"/>
      <c r="D809" s="135">
        <v>25000000</v>
      </c>
      <c r="E809" s="135">
        <v>0</v>
      </c>
      <c r="F809" s="135">
        <v>0</v>
      </c>
      <c r="G809" s="134">
        <f t="shared" si="364"/>
        <v>25000000</v>
      </c>
      <c r="H809" s="135">
        <v>0</v>
      </c>
      <c r="I809" s="135">
        <v>0</v>
      </c>
      <c r="J809" s="135">
        <f t="shared" si="362"/>
        <v>25000000</v>
      </c>
      <c r="K809" s="135">
        <v>0</v>
      </c>
      <c r="L809" s="135">
        <v>0</v>
      </c>
      <c r="M809" s="135">
        <f t="shared" si="368"/>
        <v>0</v>
      </c>
      <c r="N809" s="169">
        <v>0</v>
      </c>
      <c r="O809" s="135">
        <v>0</v>
      </c>
      <c r="P809" s="135">
        <f t="shared" si="369"/>
        <v>0</v>
      </c>
      <c r="Q809" s="135">
        <f t="shared" si="370"/>
        <v>25000000</v>
      </c>
      <c r="R809" s="135">
        <f t="shared" si="363"/>
        <v>0</v>
      </c>
      <c r="T809" s="290">
        <v>3130411302</v>
      </c>
      <c r="U809" s="328" t="s">
        <v>1617</v>
      </c>
      <c r="V809" s="329">
        <v>0</v>
      </c>
      <c r="W809" s="329">
        <v>0</v>
      </c>
      <c r="X809" s="329">
        <v>25000000</v>
      </c>
      <c r="Y809" s="329">
        <v>0</v>
      </c>
      <c r="Z809" s="329">
        <f t="shared" si="365"/>
        <v>25000000</v>
      </c>
      <c r="AA809" s="329">
        <v>0</v>
      </c>
      <c r="AB809" s="329">
        <v>0</v>
      </c>
      <c r="AC809" s="329">
        <v>25000000</v>
      </c>
      <c r="AD809" s="329">
        <v>0</v>
      </c>
      <c r="AE809" s="329">
        <v>0</v>
      </c>
      <c r="AF809" s="329">
        <v>0</v>
      </c>
      <c r="AG809" s="329">
        <v>0</v>
      </c>
      <c r="AH809" s="329">
        <v>0</v>
      </c>
      <c r="AI809" s="329">
        <v>0</v>
      </c>
      <c r="AJ809" s="335">
        <f t="shared" si="366"/>
        <v>0</v>
      </c>
    </row>
    <row r="810" spans="1:36" s="47" customFormat="1" x14ac:dyDescent="0.25">
      <c r="A810" s="170">
        <v>3130411303</v>
      </c>
      <c r="B810" s="171" t="s">
        <v>1618</v>
      </c>
      <c r="C810" s="135"/>
      <c r="D810" s="135">
        <v>124537500</v>
      </c>
      <c r="E810" s="135">
        <v>0</v>
      </c>
      <c r="F810" s="135">
        <v>0</v>
      </c>
      <c r="G810" s="134">
        <f t="shared" si="364"/>
        <v>124537500</v>
      </c>
      <c r="H810" s="135">
        <v>21493124</v>
      </c>
      <c r="I810" s="135">
        <v>21493124</v>
      </c>
      <c r="J810" s="135">
        <f t="shared" si="362"/>
        <v>103044376</v>
      </c>
      <c r="K810" s="135">
        <v>493124</v>
      </c>
      <c r="L810" s="169">
        <v>493124</v>
      </c>
      <c r="M810" s="135">
        <f t="shared" si="368"/>
        <v>21000000</v>
      </c>
      <c r="N810" s="169">
        <v>61493124</v>
      </c>
      <c r="O810" s="135">
        <v>67565784</v>
      </c>
      <c r="P810" s="135">
        <f t="shared" si="369"/>
        <v>46072660</v>
      </c>
      <c r="Q810" s="135">
        <f t="shared" si="370"/>
        <v>56971716</v>
      </c>
      <c r="R810" s="135">
        <f t="shared" si="363"/>
        <v>493124</v>
      </c>
      <c r="T810" s="290">
        <v>3130411303</v>
      </c>
      <c r="U810" s="328" t="s">
        <v>1618</v>
      </c>
      <c r="V810" s="329">
        <v>0</v>
      </c>
      <c r="W810" s="329">
        <v>0</v>
      </c>
      <c r="X810" s="329">
        <v>124537500</v>
      </c>
      <c r="Y810" s="329">
        <v>0</v>
      </c>
      <c r="Z810" s="329">
        <f t="shared" si="365"/>
        <v>124537500</v>
      </c>
      <c r="AA810" s="329">
        <v>61493124</v>
      </c>
      <c r="AB810" s="329">
        <v>67565784</v>
      </c>
      <c r="AC810" s="329">
        <v>56971716</v>
      </c>
      <c r="AD810" s="329">
        <v>21493124</v>
      </c>
      <c r="AE810" s="329">
        <v>21493124</v>
      </c>
      <c r="AF810" s="329">
        <v>46072660</v>
      </c>
      <c r="AG810" s="329">
        <v>0</v>
      </c>
      <c r="AH810" s="329">
        <v>493124</v>
      </c>
      <c r="AI810" s="329">
        <v>493124</v>
      </c>
      <c r="AJ810" s="335">
        <f t="shared" si="366"/>
        <v>0</v>
      </c>
    </row>
    <row r="811" spans="1:36" s="47" customFormat="1" x14ac:dyDescent="0.25">
      <c r="A811" s="14">
        <v>31304114</v>
      </c>
      <c r="B811" s="9" t="s">
        <v>1619</v>
      </c>
      <c r="C811" s="10">
        <f>+C812+C813+C814</f>
        <v>0</v>
      </c>
      <c r="D811" s="10">
        <f t="shared" ref="D811:R811" si="379">+D812+D813+D814</f>
        <v>139575779</v>
      </c>
      <c r="E811" s="10">
        <f t="shared" si="379"/>
        <v>0</v>
      </c>
      <c r="F811" s="10">
        <f t="shared" si="379"/>
        <v>0</v>
      </c>
      <c r="G811" s="10">
        <f t="shared" si="364"/>
        <v>139575779</v>
      </c>
      <c r="H811" s="10">
        <f t="shared" si="379"/>
        <v>0</v>
      </c>
      <c r="I811" s="10">
        <f t="shared" si="379"/>
        <v>37115756.5</v>
      </c>
      <c r="J811" s="10">
        <f t="shared" si="362"/>
        <v>102460022.5</v>
      </c>
      <c r="K811" s="10">
        <f t="shared" si="379"/>
        <v>16000000</v>
      </c>
      <c r="L811" s="10">
        <f t="shared" si="379"/>
        <v>36928568.5</v>
      </c>
      <c r="M811" s="10">
        <f t="shared" si="368"/>
        <v>187188</v>
      </c>
      <c r="N811" s="10">
        <f t="shared" si="379"/>
        <v>278400</v>
      </c>
      <c r="O811" s="10">
        <f t="shared" si="379"/>
        <v>40005367.5</v>
      </c>
      <c r="P811" s="10">
        <f t="shared" si="369"/>
        <v>2889611</v>
      </c>
      <c r="Q811" s="10">
        <f t="shared" si="370"/>
        <v>99570411.5</v>
      </c>
      <c r="R811" s="10">
        <f t="shared" si="363"/>
        <v>36928568.5</v>
      </c>
      <c r="T811" s="290">
        <v>31304114</v>
      </c>
      <c r="U811" s="328" t="s">
        <v>1619</v>
      </c>
      <c r="V811" s="329">
        <v>0</v>
      </c>
      <c r="W811" s="329">
        <v>0</v>
      </c>
      <c r="X811" s="329">
        <v>139575779</v>
      </c>
      <c r="Y811" s="329">
        <v>0</v>
      </c>
      <c r="Z811" s="329">
        <f t="shared" si="365"/>
        <v>139575779</v>
      </c>
      <c r="AA811" s="329">
        <v>278400</v>
      </c>
      <c r="AB811" s="329">
        <v>40005367.5</v>
      </c>
      <c r="AC811" s="329">
        <v>99570411.5</v>
      </c>
      <c r="AD811" s="329">
        <v>0</v>
      </c>
      <c r="AE811" s="329">
        <v>37115756.5</v>
      </c>
      <c r="AF811" s="329">
        <v>2889611</v>
      </c>
      <c r="AG811" s="329">
        <v>20928568.5</v>
      </c>
      <c r="AH811" s="329">
        <v>16000000</v>
      </c>
      <c r="AI811" s="329">
        <v>36928568.5</v>
      </c>
      <c r="AJ811" s="335">
        <f t="shared" si="366"/>
        <v>0</v>
      </c>
    </row>
    <row r="812" spans="1:36" x14ac:dyDescent="0.25">
      <c r="A812" s="170">
        <v>3130411401</v>
      </c>
      <c r="B812" s="171" t="s">
        <v>1620</v>
      </c>
      <c r="C812" s="135"/>
      <c r="D812" s="135">
        <v>15000000</v>
      </c>
      <c r="E812" s="135">
        <v>0</v>
      </c>
      <c r="F812" s="135">
        <v>0</v>
      </c>
      <c r="G812" s="134">
        <f t="shared" si="364"/>
        <v>15000000</v>
      </c>
      <c r="H812" s="135">
        <v>0</v>
      </c>
      <c r="I812" s="135">
        <v>0</v>
      </c>
      <c r="J812" s="135">
        <f t="shared" si="362"/>
        <v>15000000</v>
      </c>
      <c r="K812" s="135">
        <v>0</v>
      </c>
      <c r="L812" s="135">
        <v>0</v>
      </c>
      <c r="M812" s="135">
        <f t="shared" si="368"/>
        <v>0</v>
      </c>
      <c r="N812" s="169">
        <v>0</v>
      </c>
      <c r="O812" s="135">
        <v>0</v>
      </c>
      <c r="P812" s="135">
        <f t="shared" si="369"/>
        <v>0</v>
      </c>
      <c r="Q812" s="135">
        <f t="shared" si="370"/>
        <v>15000000</v>
      </c>
      <c r="R812" s="135">
        <f t="shared" si="363"/>
        <v>0</v>
      </c>
      <c r="T812" s="290">
        <v>3130411401</v>
      </c>
      <c r="U812" s="328" t="s">
        <v>1620</v>
      </c>
      <c r="V812" s="329">
        <v>0</v>
      </c>
      <c r="W812" s="329">
        <v>0</v>
      </c>
      <c r="X812" s="329">
        <v>15000000</v>
      </c>
      <c r="Y812" s="329">
        <v>0</v>
      </c>
      <c r="Z812" s="329">
        <f t="shared" si="365"/>
        <v>15000000</v>
      </c>
      <c r="AA812" s="329">
        <v>0</v>
      </c>
      <c r="AB812" s="329">
        <v>0</v>
      </c>
      <c r="AC812" s="329">
        <v>15000000</v>
      </c>
      <c r="AD812" s="329">
        <v>0</v>
      </c>
      <c r="AE812" s="329">
        <v>0</v>
      </c>
      <c r="AF812" s="329">
        <v>0</v>
      </c>
      <c r="AG812" s="329">
        <v>0</v>
      </c>
      <c r="AH812" s="329">
        <v>0</v>
      </c>
      <c r="AI812" s="329">
        <v>0</v>
      </c>
      <c r="AJ812" s="335">
        <f t="shared" si="366"/>
        <v>0</v>
      </c>
    </row>
    <row r="813" spans="1:36" x14ac:dyDescent="0.25">
      <c r="A813" s="44">
        <v>3130411402</v>
      </c>
      <c r="B813" s="171" t="s">
        <v>1621</v>
      </c>
      <c r="C813" s="135"/>
      <c r="D813" s="135">
        <v>10000000</v>
      </c>
      <c r="E813" s="135">
        <v>0</v>
      </c>
      <c r="F813" s="135">
        <v>0</v>
      </c>
      <c r="G813" s="134">
        <f t="shared" si="364"/>
        <v>10000000</v>
      </c>
      <c r="H813" s="135">
        <v>0</v>
      </c>
      <c r="I813" s="135">
        <v>0</v>
      </c>
      <c r="J813" s="135">
        <f t="shared" si="362"/>
        <v>10000000</v>
      </c>
      <c r="K813" s="135">
        <v>0</v>
      </c>
      <c r="L813" s="135">
        <v>0</v>
      </c>
      <c r="M813" s="135">
        <f t="shared" si="368"/>
        <v>0</v>
      </c>
      <c r="N813" s="169">
        <v>0</v>
      </c>
      <c r="O813" s="135">
        <v>0</v>
      </c>
      <c r="P813" s="135">
        <f t="shared" si="369"/>
        <v>0</v>
      </c>
      <c r="Q813" s="135">
        <f t="shared" si="370"/>
        <v>10000000</v>
      </c>
      <c r="R813" s="135">
        <f t="shared" si="363"/>
        <v>0</v>
      </c>
      <c r="T813" s="290">
        <v>3130411402</v>
      </c>
      <c r="U813" s="328" t="s">
        <v>1621</v>
      </c>
      <c r="V813" s="329">
        <v>0</v>
      </c>
      <c r="W813" s="329">
        <v>0</v>
      </c>
      <c r="X813" s="329">
        <v>10000000</v>
      </c>
      <c r="Y813" s="329">
        <v>0</v>
      </c>
      <c r="Z813" s="329">
        <f t="shared" si="365"/>
        <v>10000000</v>
      </c>
      <c r="AA813" s="329">
        <v>0</v>
      </c>
      <c r="AB813" s="329">
        <v>0</v>
      </c>
      <c r="AC813" s="329">
        <v>10000000</v>
      </c>
      <c r="AD813" s="329">
        <v>0</v>
      </c>
      <c r="AE813" s="329">
        <v>0</v>
      </c>
      <c r="AF813" s="329">
        <v>0</v>
      </c>
      <c r="AG813" s="329">
        <v>0</v>
      </c>
      <c r="AH813" s="329">
        <v>0</v>
      </c>
      <c r="AI813" s="329">
        <v>0</v>
      </c>
      <c r="AJ813" s="335">
        <f t="shared" si="366"/>
        <v>0</v>
      </c>
    </row>
    <row r="814" spans="1:36" x14ac:dyDescent="0.25">
      <c r="A814" s="170">
        <v>3130411403</v>
      </c>
      <c r="B814" s="171" t="s">
        <v>1622</v>
      </c>
      <c r="C814" s="135"/>
      <c r="D814" s="135">
        <v>114575779</v>
      </c>
      <c r="E814" s="135">
        <v>0</v>
      </c>
      <c r="F814" s="135">
        <v>0</v>
      </c>
      <c r="G814" s="134">
        <f t="shared" si="364"/>
        <v>114575779</v>
      </c>
      <c r="H814" s="135">
        <v>0</v>
      </c>
      <c r="I814" s="135">
        <v>37115756.5</v>
      </c>
      <c r="J814" s="135">
        <f t="shared" si="362"/>
        <v>77460022.5</v>
      </c>
      <c r="K814" s="135">
        <v>16000000</v>
      </c>
      <c r="L814" s="135">
        <v>36928568.5</v>
      </c>
      <c r="M814" s="135">
        <f t="shared" si="368"/>
        <v>187188</v>
      </c>
      <c r="N814" s="135">
        <v>278400</v>
      </c>
      <c r="O814" s="135">
        <v>40005367.5</v>
      </c>
      <c r="P814" s="135">
        <f t="shared" si="369"/>
        <v>2889611</v>
      </c>
      <c r="Q814" s="135">
        <f t="shared" si="370"/>
        <v>74570411.5</v>
      </c>
      <c r="R814" s="135">
        <f t="shared" si="363"/>
        <v>36928568.5</v>
      </c>
      <c r="T814" s="290">
        <v>3130411403</v>
      </c>
      <c r="U814" s="328" t="s">
        <v>1622</v>
      </c>
      <c r="V814" s="329">
        <v>0</v>
      </c>
      <c r="W814" s="329">
        <v>0</v>
      </c>
      <c r="X814" s="329">
        <v>114575779</v>
      </c>
      <c r="Y814" s="329">
        <v>0</v>
      </c>
      <c r="Z814" s="329">
        <f t="shared" si="365"/>
        <v>114575779</v>
      </c>
      <c r="AA814" s="329">
        <v>278400</v>
      </c>
      <c r="AB814" s="329">
        <v>40005367.5</v>
      </c>
      <c r="AC814" s="329">
        <v>74570411.5</v>
      </c>
      <c r="AD814" s="329">
        <v>0</v>
      </c>
      <c r="AE814" s="329">
        <v>37115756.5</v>
      </c>
      <c r="AF814" s="329">
        <v>2889611</v>
      </c>
      <c r="AG814" s="329">
        <v>20928568.5</v>
      </c>
      <c r="AH814" s="329">
        <v>16000000</v>
      </c>
      <c r="AI814" s="329">
        <v>36928568.5</v>
      </c>
      <c r="AJ814" s="335">
        <f t="shared" si="366"/>
        <v>0</v>
      </c>
    </row>
    <row r="815" spans="1:36" x14ac:dyDescent="0.25">
      <c r="A815" s="14">
        <v>31304115</v>
      </c>
      <c r="B815" s="9" t="s">
        <v>1623</v>
      </c>
      <c r="C815" s="10">
        <f>+C816+C817+C818</f>
        <v>0</v>
      </c>
      <c r="D815" s="10">
        <f t="shared" ref="D815:R815" si="380">+D816+D817+D818</f>
        <v>100000000</v>
      </c>
      <c r="E815" s="10">
        <f t="shared" si="380"/>
        <v>0</v>
      </c>
      <c r="F815" s="10">
        <f t="shared" si="380"/>
        <v>0</v>
      </c>
      <c r="G815" s="10">
        <f t="shared" si="364"/>
        <v>100000000</v>
      </c>
      <c r="H815" s="10">
        <f t="shared" si="380"/>
        <v>3004479</v>
      </c>
      <c r="I815" s="10">
        <f t="shared" si="380"/>
        <v>9669979</v>
      </c>
      <c r="J815" s="10">
        <f t="shared" si="362"/>
        <v>90330021</v>
      </c>
      <c r="K815" s="10">
        <f t="shared" si="380"/>
        <v>3004479</v>
      </c>
      <c r="L815" s="10">
        <f t="shared" si="380"/>
        <v>9669979</v>
      </c>
      <c r="M815" s="10">
        <f t="shared" si="368"/>
        <v>0</v>
      </c>
      <c r="N815" s="10">
        <f t="shared" si="380"/>
        <v>3004479</v>
      </c>
      <c r="O815" s="10">
        <f t="shared" si="380"/>
        <v>9669979</v>
      </c>
      <c r="P815" s="10">
        <f t="shared" si="369"/>
        <v>0</v>
      </c>
      <c r="Q815" s="10">
        <f t="shared" si="370"/>
        <v>90330021</v>
      </c>
      <c r="R815" s="10">
        <f t="shared" si="363"/>
        <v>9669979</v>
      </c>
      <c r="T815" s="290">
        <v>31304115</v>
      </c>
      <c r="U815" s="328" t="s">
        <v>1623</v>
      </c>
      <c r="V815" s="329">
        <v>0</v>
      </c>
      <c r="W815" s="329">
        <v>0</v>
      </c>
      <c r="X815" s="329">
        <v>100000000</v>
      </c>
      <c r="Y815" s="329">
        <v>0</v>
      </c>
      <c r="Z815" s="329">
        <f t="shared" si="365"/>
        <v>100000000</v>
      </c>
      <c r="AA815" s="329">
        <v>3004479</v>
      </c>
      <c r="AB815" s="329">
        <v>9669979</v>
      </c>
      <c r="AC815" s="329">
        <v>90330021</v>
      </c>
      <c r="AD815" s="329">
        <v>3004479</v>
      </c>
      <c r="AE815" s="329">
        <v>9669979</v>
      </c>
      <c r="AF815" s="329">
        <v>0</v>
      </c>
      <c r="AG815" s="329">
        <v>6665500</v>
      </c>
      <c r="AH815" s="329">
        <v>3004479</v>
      </c>
      <c r="AI815" s="329">
        <v>9669979</v>
      </c>
      <c r="AJ815" s="335">
        <f t="shared" si="366"/>
        <v>0</v>
      </c>
    </row>
    <row r="816" spans="1:36" x14ac:dyDescent="0.25">
      <c r="A816" s="170">
        <v>3130411501</v>
      </c>
      <c r="B816" s="171" t="s">
        <v>1624</v>
      </c>
      <c r="C816" s="135"/>
      <c r="D816" s="135">
        <v>5000000</v>
      </c>
      <c r="E816" s="135">
        <v>0</v>
      </c>
      <c r="F816" s="135">
        <v>0</v>
      </c>
      <c r="G816" s="134">
        <f t="shared" si="364"/>
        <v>5000000</v>
      </c>
      <c r="H816" s="135">
        <v>0</v>
      </c>
      <c r="I816" s="135">
        <v>0</v>
      </c>
      <c r="J816" s="135">
        <f t="shared" si="362"/>
        <v>5000000</v>
      </c>
      <c r="K816" s="135">
        <v>0</v>
      </c>
      <c r="L816" s="135">
        <v>0</v>
      </c>
      <c r="M816" s="135">
        <f t="shared" si="368"/>
        <v>0</v>
      </c>
      <c r="N816" s="169">
        <v>0</v>
      </c>
      <c r="O816" s="135">
        <v>0</v>
      </c>
      <c r="P816" s="135">
        <f t="shared" si="369"/>
        <v>0</v>
      </c>
      <c r="Q816" s="135">
        <f t="shared" si="370"/>
        <v>5000000</v>
      </c>
      <c r="R816" s="135">
        <f t="shared" si="363"/>
        <v>0</v>
      </c>
      <c r="T816" s="290">
        <v>3130411501</v>
      </c>
      <c r="U816" s="328" t="s">
        <v>1624</v>
      </c>
      <c r="V816" s="329">
        <v>0</v>
      </c>
      <c r="W816" s="329">
        <v>0</v>
      </c>
      <c r="X816" s="329">
        <v>5000000</v>
      </c>
      <c r="Y816" s="329">
        <v>0</v>
      </c>
      <c r="Z816" s="329">
        <f t="shared" si="365"/>
        <v>5000000</v>
      </c>
      <c r="AA816" s="329">
        <v>0</v>
      </c>
      <c r="AB816" s="329">
        <v>0</v>
      </c>
      <c r="AC816" s="329">
        <v>5000000</v>
      </c>
      <c r="AD816" s="329">
        <v>0</v>
      </c>
      <c r="AE816" s="329">
        <v>0</v>
      </c>
      <c r="AF816" s="329">
        <v>0</v>
      </c>
      <c r="AG816" s="329">
        <v>0</v>
      </c>
      <c r="AH816" s="329">
        <v>0</v>
      </c>
      <c r="AI816" s="329">
        <v>0</v>
      </c>
      <c r="AJ816" s="335">
        <f t="shared" si="366"/>
        <v>0</v>
      </c>
    </row>
    <row r="817" spans="1:36" x14ac:dyDescent="0.25">
      <c r="A817" s="44">
        <v>3130411502</v>
      </c>
      <c r="B817" s="171" t="s">
        <v>1625</v>
      </c>
      <c r="C817" s="135"/>
      <c r="D817" s="135">
        <v>10000000</v>
      </c>
      <c r="E817" s="135">
        <v>0</v>
      </c>
      <c r="F817" s="135">
        <v>0</v>
      </c>
      <c r="G817" s="134">
        <f t="shared" si="364"/>
        <v>10000000</v>
      </c>
      <c r="H817" s="135">
        <v>0</v>
      </c>
      <c r="I817" s="135">
        <v>0</v>
      </c>
      <c r="J817" s="135">
        <f t="shared" si="362"/>
        <v>10000000</v>
      </c>
      <c r="K817" s="135">
        <v>0</v>
      </c>
      <c r="L817" s="135">
        <v>0</v>
      </c>
      <c r="M817" s="135">
        <f t="shared" si="368"/>
        <v>0</v>
      </c>
      <c r="N817" s="169">
        <v>0</v>
      </c>
      <c r="O817" s="135">
        <v>0</v>
      </c>
      <c r="P817" s="135">
        <f t="shared" si="369"/>
        <v>0</v>
      </c>
      <c r="Q817" s="135">
        <f t="shared" si="370"/>
        <v>10000000</v>
      </c>
      <c r="R817" s="135">
        <f t="shared" si="363"/>
        <v>0</v>
      </c>
      <c r="T817" s="290">
        <v>3130411502</v>
      </c>
      <c r="U817" s="328" t="s">
        <v>1625</v>
      </c>
      <c r="V817" s="329">
        <v>0</v>
      </c>
      <c r="W817" s="329">
        <v>0</v>
      </c>
      <c r="X817" s="329">
        <v>10000000</v>
      </c>
      <c r="Y817" s="329">
        <v>0</v>
      </c>
      <c r="Z817" s="329">
        <f t="shared" si="365"/>
        <v>10000000</v>
      </c>
      <c r="AA817" s="329">
        <v>0</v>
      </c>
      <c r="AB817" s="329">
        <v>0</v>
      </c>
      <c r="AC817" s="329">
        <v>10000000</v>
      </c>
      <c r="AD817" s="329">
        <v>0</v>
      </c>
      <c r="AE817" s="329">
        <v>0</v>
      </c>
      <c r="AF817" s="329">
        <v>0</v>
      </c>
      <c r="AG817" s="329">
        <v>0</v>
      </c>
      <c r="AH817" s="329">
        <v>0</v>
      </c>
      <c r="AI817" s="329">
        <v>0</v>
      </c>
      <c r="AJ817" s="335">
        <f t="shared" si="366"/>
        <v>0</v>
      </c>
    </row>
    <row r="818" spans="1:36" x14ac:dyDescent="0.25">
      <c r="A818" s="170">
        <v>3130411503</v>
      </c>
      <c r="B818" s="171" t="s">
        <v>1626</v>
      </c>
      <c r="C818" s="135"/>
      <c r="D818" s="135">
        <v>85000000</v>
      </c>
      <c r="E818" s="135">
        <v>0</v>
      </c>
      <c r="F818" s="135">
        <v>0</v>
      </c>
      <c r="G818" s="134">
        <f t="shared" si="364"/>
        <v>85000000</v>
      </c>
      <c r="H818" s="135">
        <v>3004479</v>
      </c>
      <c r="I818" s="135">
        <v>9669979</v>
      </c>
      <c r="J818" s="135">
        <f t="shared" si="362"/>
        <v>75330021</v>
      </c>
      <c r="K818" s="135">
        <v>3004479</v>
      </c>
      <c r="L818" s="169">
        <v>9669979</v>
      </c>
      <c r="M818" s="135">
        <f t="shared" si="368"/>
        <v>0</v>
      </c>
      <c r="N818" s="169">
        <v>3004479</v>
      </c>
      <c r="O818" s="135">
        <v>9669979</v>
      </c>
      <c r="P818" s="135">
        <f t="shared" si="369"/>
        <v>0</v>
      </c>
      <c r="Q818" s="135">
        <f t="shared" si="370"/>
        <v>75330021</v>
      </c>
      <c r="R818" s="135">
        <f t="shared" si="363"/>
        <v>9669979</v>
      </c>
      <c r="T818" s="290">
        <v>3130411503</v>
      </c>
      <c r="U818" s="328" t="s">
        <v>1626</v>
      </c>
      <c r="V818" s="329">
        <v>0</v>
      </c>
      <c r="W818" s="329">
        <v>0</v>
      </c>
      <c r="X818" s="329">
        <v>85000000</v>
      </c>
      <c r="Y818" s="329">
        <v>0</v>
      </c>
      <c r="Z818" s="329">
        <f t="shared" si="365"/>
        <v>85000000</v>
      </c>
      <c r="AA818" s="329">
        <v>3004479</v>
      </c>
      <c r="AB818" s="329">
        <v>9669979</v>
      </c>
      <c r="AC818" s="329">
        <v>75330021</v>
      </c>
      <c r="AD818" s="329">
        <v>3004479</v>
      </c>
      <c r="AE818" s="329">
        <v>9669979</v>
      </c>
      <c r="AF818" s="329">
        <v>0</v>
      </c>
      <c r="AG818" s="329">
        <v>6665500</v>
      </c>
      <c r="AH818" s="329">
        <v>3004479</v>
      </c>
      <c r="AI818" s="329">
        <v>9669979</v>
      </c>
      <c r="AJ818" s="335">
        <f t="shared" si="366"/>
        <v>0</v>
      </c>
    </row>
    <row r="819" spans="1:36" x14ac:dyDescent="0.25">
      <c r="A819" s="233">
        <v>314</v>
      </c>
      <c r="B819" s="234" t="s">
        <v>1627</v>
      </c>
      <c r="C819" s="145">
        <f>+C820</f>
        <v>0</v>
      </c>
      <c r="D819" s="145">
        <f t="shared" ref="D819:R821" si="381">+D820</f>
        <v>389324741</v>
      </c>
      <c r="E819" s="145">
        <f t="shared" si="381"/>
        <v>0</v>
      </c>
      <c r="F819" s="145">
        <f t="shared" si="381"/>
        <v>0</v>
      </c>
      <c r="G819" s="145">
        <f t="shared" si="364"/>
        <v>389324741</v>
      </c>
      <c r="H819" s="145">
        <f t="shared" si="381"/>
        <v>53138141</v>
      </c>
      <c r="I819" s="145">
        <f t="shared" si="381"/>
        <v>168258731</v>
      </c>
      <c r="J819" s="145">
        <f t="shared" si="362"/>
        <v>221066010</v>
      </c>
      <c r="K819" s="145">
        <f t="shared" si="381"/>
        <v>35892559</v>
      </c>
      <c r="L819" s="145">
        <f t="shared" si="381"/>
        <v>127563532</v>
      </c>
      <c r="M819" s="145">
        <f t="shared" si="368"/>
        <v>40695199</v>
      </c>
      <c r="N819" s="145">
        <f t="shared" si="381"/>
        <v>20638141</v>
      </c>
      <c r="O819" s="145">
        <f t="shared" si="381"/>
        <v>179258731</v>
      </c>
      <c r="P819" s="145">
        <f t="shared" si="369"/>
        <v>11000000</v>
      </c>
      <c r="Q819" s="145">
        <f t="shared" si="370"/>
        <v>210066010</v>
      </c>
      <c r="R819" s="145">
        <f t="shared" si="363"/>
        <v>127563532</v>
      </c>
      <c r="T819" s="290">
        <v>314</v>
      </c>
      <c r="U819" s="328" t="s">
        <v>1627</v>
      </c>
      <c r="V819" s="329">
        <v>0</v>
      </c>
      <c r="W819" s="329">
        <v>0</v>
      </c>
      <c r="X819" s="329">
        <v>389324741</v>
      </c>
      <c r="Y819" s="329">
        <v>0</v>
      </c>
      <c r="Z819" s="329">
        <f t="shared" si="365"/>
        <v>389324741</v>
      </c>
      <c r="AA819" s="329">
        <v>20638141</v>
      </c>
      <c r="AB819" s="329">
        <v>179258731</v>
      </c>
      <c r="AC819" s="329">
        <v>210066010</v>
      </c>
      <c r="AD819" s="329">
        <v>53138141</v>
      </c>
      <c r="AE819" s="329">
        <v>168258731</v>
      </c>
      <c r="AF819" s="329">
        <v>11000000</v>
      </c>
      <c r="AG819" s="329">
        <v>91670973</v>
      </c>
      <c r="AH819" s="329">
        <v>35892559</v>
      </c>
      <c r="AI819" s="329">
        <v>127563532</v>
      </c>
      <c r="AJ819" s="335">
        <f t="shared" si="366"/>
        <v>0</v>
      </c>
    </row>
    <row r="820" spans="1:36" x14ac:dyDescent="0.25">
      <c r="A820" s="233">
        <v>31401</v>
      </c>
      <c r="B820" s="234" t="s">
        <v>1628</v>
      </c>
      <c r="C820" s="145">
        <f>+C821</f>
        <v>0</v>
      </c>
      <c r="D820" s="145">
        <f t="shared" si="381"/>
        <v>389324741</v>
      </c>
      <c r="E820" s="145">
        <f t="shared" si="381"/>
        <v>0</v>
      </c>
      <c r="F820" s="145">
        <f t="shared" si="381"/>
        <v>0</v>
      </c>
      <c r="G820" s="145">
        <f t="shared" si="364"/>
        <v>389324741</v>
      </c>
      <c r="H820" s="145">
        <f t="shared" si="381"/>
        <v>53138141</v>
      </c>
      <c r="I820" s="145">
        <f t="shared" si="381"/>
        <v>168258731</v>
      </c>
      <c r="J820" s="145">
        <f t="shared" si="362"/>
        <v>221066010</v>
      </c>
      <c r="K820" s="145">
        <f t="shared" si="381"/>
        <v>35892559</v>
      </c>
      <c r="L820" s="145">
        <f t="shared" si="381"/>
        <v>127563532</v>
      </c>
      <c r="M820" s="145">
        <f t="shared" si="368"/>
        <v>40695199</v>
      </c>
      <c r="N820" s="145">
        <f t="shared" si="381"/>
        <v>20638141</v>
      </c>
      <c r="O820" s="145">
        <f t="shared" si="381"/>
        <v>179258731</v>
      </c>
      <c r="P820" s="145">
        <f t="shared" si="369"/>
        <v>11000000</v>
      </c>
      <c r="Q820" s="145">
        <f t="shared" si="370"/>
        <v>210066010</v>
      </c>
      <c r="R820" s="145">
        <f t="shared" si="363"/>
        <v>127563532</v>
      </c>
      <c r="T820" s="290">
        <v>31401</v>
      </c>
      <c r="U820" s="328" t="s">
        <v>1628</v>
      </c>
      <c r="V820" s="329">
        <v>0</v>
      </c>
      <c r="W820" s="329">
        <v>0</v>
      </c>
      <c r="X820" s="329">
        <v>389324741</v>
      </c>
      <c r="Y820" s="329">
        <v>0</v>
      </c>
      <c r="Z820" s="329">
        <f t="shared" si="365"/>
        <v>389324741</v>
      </c>
      <c r="AA820" s="329">
        <v>20638141</v>
      </c>
      <c r="AB820" s="329">
        <v>179258731</v>
      </c>
      <c r="AC820" s="329">
        <v>210066010</v>
      </c>
      <c r="AD820" s="329">
        <v>53138141</v>
      </c>
      <c r="AE820" s="329">
        <v>168258731</v>
      </c>
      <c r="AF820" s="329">
        <v>11000000</v>
      </c>
      <c r="AG820" s="329">
        <v>91670973</v>
      </c>
      <c r="AH820" s="329">
        <v>35892559</v>
      </c>
      <c r="AI820" s="329">
        <v>127563532</v>
      </c>
      <c r="AJ820" s="335">
        <f t="shared" si="366"/>
        <v>0</v>
      </c>
    </row>
    <row r="821" spans="1:36" x14ac:dyDescent="0.25">
      <c r="A821" s="233">
        <v>314011</v>
      </c>
      <c r="B821" s="234" t="s">
        <v>1629</v>
      </c>
      <c r="C821" s="145">
        <f>+C822</f>
        <v>0</v>
      </c>
      <c r="D821" s="145">
        <f t="shared" si="381"/>
        <v>389324741</v>
      </c>
      <c r="E821" s="145">
        <f t="shared" si="381"/>
        <v>0</v>
      </c>
      <c r="F821" s="145">
        <f t="shared" si="381"/>
        <v>0</v>
      </c>
      <c r="G821" s="145">
        <f t="shared" si="364"/>
        <v>389324741</v>
      </c>
      <c r="H821" s="145">
        <f t="shared" si="381"/>
        <v>53138141</v>
      </c>
      <c r="I821" s="145">
        <f t="shared" si="381"/>
        <v>168258731</v>
      </c>
      <c r="J821" s="145">
        <f t="shared" si="362"/>
        <v>221066010</v>
      </c>
      <c r="K821" s="145">
        <f t="shared" si="381"/>
        <v>35892559</v>
      </c>
      <c r="L821" s="145">
        <f t="shared" si="381"/>
        <v>127563532</v>
      </c>
      <c r="M821" s="145">
        <f t="shared" si="368"/>
        <v>40695199</v>
      </c>
      <c r="N821" s="145">
        <f t="shared" si="381"/>
        <v>20638141</v>
      </c>
      <c r="O821" s="145">
        <f t="shared" si="381"/>
        <v>179258731</v>
      </c>
      <c r="P821" s="145">
        <f t="shared" si="369"/>
        <v>11000000</v>
      </c>
      <c r="Q821" s="145">
        <f t="shared" si="370"/>
        <v>210066010</v>
      </c>
      <c r="R821" s="145">
        <f t="shared" si="363"/>
        <v>127563532</v>
      </c>
      <c r="T821" s="290">
        <v>314011</v>
      </c>
      <c r="U821" s="328" t="s">
        <v>1629</v>
      </c>
      <c r="V821" s="329">
        <v>0</v>
      </c>
      <c r="W821" s="329">
        <v>0</v>
      </c>
      <c r="X821" s="329">
        <v>389324741</v>
      </c>
      <c r="Y821" s="329">
        <v>0</v>
      </c>
      <c r="Z821" s="329">
        <f t="shared" si="365"/>
        <v>389324741</v>
      </c>
      <c r="AA821" s="329">
        <v>20638141</v>
      </c>
      <c r="AB821" s="329">
        <v>179258731</v>
      </c>
      <c r="AC821" s="329">
        <v>210066010</v>
      </c>
      <c r="AD821" s="329">
        <v>53138141</v>
      </c>
      <c r="AE821" s="329">
        <v>168258731</v>
      </c>
      <c r="AF821" s="329">
        <v>11000000</v>
      </c>
      <c r="AG821" s="329">
        <v>91670973</v>
      </c>
      <c r="AH821" s="329">
        <v>35892559</v>
      </c>
      <c r="AI821" s="329">
        <v>127563532</v>
      </c>
      <c r="AJ821" s="335">
        <f t="shared" si="366"/>
        <v>0</v>
      </c>
    </row>
    <row r="822" spans="1:36" x14ac:dyDescent="0.25">
      <c r="A822" s="14">
        <v>31401101</v>
      </c>
      <c r="B822" s="9" t="s">
        <v>609</v>
      </c>
      <c r="C822" s="10">
        <f>+C823+C824</f>
        <v>0</v>
      </c>
      <c r="D822" s="10">
        <f t="shared" ref="D822:R822" si="382">+D823+D824</f>
        <v>389324741</v>
      </c>
      <c r="E822" s="10">
        <f t="shared" si="382"/>
        <v>0</v>
      </c>
      <c r="F822" s="10">
        <f t="shared" si="382"/>
        <v>0</v>
      </c>
      <c r="G822" s="10">
        <f t="shared" si="364"/>
        <v>389324741</v>
      </c>
      <c r="H822" s="10">
        <f t="shared" si="382"/>
        <v>53138141</v>
      </c>
      <c r="I822" s="10">
        <f t="shared" si="382"/>
        <v>168258731</v>
      </c>
      <c r="J822" s="10">
        <f t="shared" si="362"/>
        <v>221066010</v>
      </c>
      <c r="K822" s="10">
        <f t="shared" si="382"/>
        <v>35892559</v>
      </c>
      <c r="L822" s="10">
        <f t="shared" si="382"/>
        <v>127563532</v>
      </c>
      <c r="M822" s="10">
        <f t="shared" si="368"/>
        <v>40695199</v>
      </c>
      <c r="N822" s="10">
        <f t="shared" si="382"/>
        <v>20638141</v>
      </c>
      <c r="O822" s="10">
        <f t="shared" si="382"/>
        <v>179258731</v>
      </c>
      <c r="P822" s="10">
        <f t="shared" si="369"/>
        <v>11000000</v>
      </c>
      <c r="Q822" s="10">
        <f t="shared" si="370"/>
        <v>210066010</v>
      </c>
      <c r="R822" s="10">
        <f t="shared" si="363"/>
        <v>127563532</v>
      </c>
      <c r="T822" s="290">
        <v>31401101</v>
      </c>
      <c r="U822" s="328" t="s">
        <v>609</v>
      </c>
      <c r="V822" s="329">
        <v>0</v>
      </c>
      <c r="W822" s="329">
        <v>0</v>
      </c>
      <c r="X822" s="329">
        <v>389324741</v>
      </c>
      <c r="Y822" s="329">
        <v>0</v>
      </c>
      <c r="Z822" s="329">
        <f t="shared" si="365"/>
        <v>389324741</v>
      </c>
      <c r="AA822" s="329">
        <v>20638141</v>
      </c>
      <c r="AB822" s="329">
        <v>179258731</v>
      </c>
      <c r="AC822" s="329">
        <v>210066010</v>
      </c>
      <c r="AD822" s="329">
        <v>53138141</v>
      </c>
      <c r="AE822" s="329">
        <v>168258731</v>
      </c>
      <c r="AF822" s="329">
        <v>11000000</v>
      </c>
      <c r="AG822" s="329">
        <v>91670973</v>
      </c>
      <c r="AH822" s="329">
        <v>35892559</v>
      </c>
      <c r="AI822" s="329">
        <v>127563532</v>
      </c>
      <c r="AJ822" s="335">
        <f t="shared" si="366"/>
        <v>0</v>
      </c>
    </row>
    <row r="823" spans="1:36" x14ac:dyDescent="0.25">
      <c r="A823" s="170">
        <v>3140110101</v>
      </c>
      <c r="B823" s="171" t="s">
        <v>1630</v>
      </c>
      <c r="C823" s="135"/>
      <c r="D823" s="135">
        <v>170000000</v>
      </c>
      <c r="E823" s="135">
        <v>0</v>
      </c>
      <c r="F823" s="135">
        <v>0</v>
      </c>
      <c r="G823" s="134">
        <f t="shared" si="364"/>
        <v>170000000</v>
      </c>
      <c r="H823" s="135">
        <v>0</v>
      </c>
      <c r="I823" s="135">
        <v>0</v>
      </c>
      <c r="J823" s="135">
        <f t="shared" si="362"/>
        <v>170000000</v>
      </c>
      <c r="K823" s="135">
        <v>0</v>
      </c>
      <c r="L823" s="135">
        <v>0</v>
      </c>
      <c r="M823" s="135">
        <f t="shared" si="368"/>
        <v>0</v>
      </c>
      <c r="N823" s="169">
        <v>0</v>
      </c>
      <c r="O823" s="135">
        <v>0</v>
      </c>
      <c r="P823" s="135">
        <f t="shared" si="369"/>
        <v>0</v>
      </c>
      <c r="Q823" s="135">
        <f t="shared" si="370"/>
        <v>170000000</v>
      </c>
      <c r="R823" s="135">
        <f t="shared" si="363"/>
        <v>0</v>
      </c>
      <c r="T823" s="290">
        <v>3140110101</v>
      </c>
      <c r="U823" s="328" t="s">
        <v>1630</v>
      </c>
      <c r="V823" s="329">
        <v>0</v>
      </c>
      <c r="W823" s="329">
        <v>0</v>
      </c>
      <c r="X823" s="329">
        <v>170000000</v>
      </c>
      <c r="Y823" s="329">
        <v>0</v>
      </c>
      <c r="Z823" s="329">
        <f t="shared" si="365"/>
        <v>170000000</v>
      </c>
      <c r="AA823" s="329">
        <v>0</v>
      </c>
      <c r="AB823" s="329">
        <v>0</v>
      </c>
      <c r="AC823" s="329">
        <v>170000000</v>
      </c>
      <c r="AD823" s="329">
        <v>0</v>
      </c>
      <c r="AE823" s="329">
        <v>0</v>
      </c>
      <c r="AF823" s="329">
        <v>0</v>
      </c>
      <c r="AG823" s="329">
        <v>0</v>
      </c>
      <c r="AH823" s="329">
        <v>0</v>
      </c>
      <c r="AI823" s="329">
        <v>0</v>
      </c>
      <c r="AJ823" s="335">
        <f t="shared" si="366"/>
        <v>0</v>
      </c>
    </row>
    <row r="824" spans="1:36" x14ac:dyDescent="0.25">
      <c r="A824" s="170">
        <v>3140110103</v>
      </c>
      <c r="B824" s="171" t="s">
        <v>1631</v>
      </c>
      <c r="C824" s="135"/>
      <c r="D824" s="135">
        <v>219324741</v>
      </c>
      <c r="E824" s="135">
        <v>0</v>
      </c>
      <c r="F824" s="135">
        <v>0</v>
      </c>
      <c r="G824" s="134">
        <f t="shared" si="364"/>
        <v>219324741</v>
      </c>
      <c r="H824" s="135">
        <v>53138141</v>
      </c>
      <c r="I824" s="135">
        <v>168258731</v>
      </c>
      <c r="J824" s="135">
        <f t="shared" si="362"/>
        <v>51066010</v>
      </c>
      <c r="K824" s="135">
        <v>35892559</v>
      </c>
      <c r="L824" s="135">
        <v>127563532</v>
      </c>
      <c r="M824" s="135">
        <f t="shared" si="368"/>
        <v>40695199</v>
      </c>
      <c r="N824" s="135">
        <v>20638141</v>
      </c>
      <c r="O824" s="135">
        <v>179258731</v>
      </c>
      <c r="P824" s="135">
        <f t="shared" si="369"/>
        <v>11000000</v>
      </c>
      <c r="Q824" s="135">
        <f t="shared" si="370"/>
        <v>40066010</v>
      </c>
      <c r="R824" s="135">
        <f t="shared" si="363"/>
        <v>127563532</v>
      </c>
      <c r="T824" s="290">
        <v>3140110103</v>
      </c>
      <c r="U824" s="328" t="s">
        <v>1631</v>
      </c>
      <c r="V824" s="329">
        <v>0</v>
      </c>
      <c r="W824" s="329">
        <v>0</v>
      </c>
      <c r="X824" s="329">
        <v>219324741</v>
      </c>
      <c r="Y824" s="329">
        <v>0</v>
      </c>
      <c r="Z824" s="329">
        <f t="shared" si="365"/>
        <v>219324741</v>
      </c>
      <c r="AA824" s="329">
        <v>20638141</v>
      </c>
      <c r="AB824" s="329">
        <v>179258731</v>
      </c>
      <c r="AC824" s="329">
        <v>40066010</v>
      </c>
      <c r="AD824" s="329">
        <v>53138141</v>
      </c>
      <c r="AE824" s="329">
        <v>168258731</v>
      </c>
      <c r="AF824" s="329">
        <v>11000000</v>
      </c>
      <c r="AG824" s="329">
        <v>91670973</v>
      </c>
      <c r="AH824" s="329">
        <v>35892559</v>
      </c>
      <c r="AI824" s="329">
        <v>127563532</v>
      </c>
      <c r="AJ824" s="335">
        <f t="shared" si="366"/>
        <v>0</v>
      </c>
    </row>
    <row r="825" spans="1:36" x14ac:dyDescent="0.25">
      <c r="A825" s="233">
        <v>315</v>
      </c>
      <c r="B825" s="234" t="s">
        <v>1632</v>
      </c>
      <c r="C825" s="145">
        <f>+C826+C836</f>
        <v>0</v>
      </c>
      <c r="D825" s="145">
        <f t="shared" ref="D825:R825" si="383">+D826+D836</f>
        <v>5380121088.0200005</v>
      </c>
      <c r="E825" s="145">
        <f t="shared" si="383"/>
        <v>0</v>
      </c>
      <c r="F825" s="145">
        <f t="shared" si="383"/>
        <v>2500000000</v>
      </c>
      <c r="G825" s="145">
        <f t="shared" si="364"/>
        <v>7880121088.0200005</v>
      </c>
      <c r="H825" s="145">
        <f t="shared" si="383"/>
        <v>67885142</v>
      </c>
      <c r="I825" s="145">
        <f t="shared" si="383"/>
        <v>576589446</v>
      </c>
      <c r="J825" s="145">
        <f t="shared" si="362"/>
        <v>7303531642.0200005</v>
      </c>
      <c r="K825" s="145">
        <f t="shared" si="383"/>
        <v>222368854</v>
      </c>
      <c r="L825" s="145">
        <f t="shared" si="383"/>
        <v>222368854</v>
      </c>
      <c r="M825" s="145">
        <f t="shared" si="368"/>
        <v>354220592</v>
      </c>
      <c r="N825" s="145">
        <f t="shared" si="383"/>
        <v>1743227572.1500001</v>
      </c>
      <c r="O825" s="145">
        <f t="shared" si="383"/>
        <v>3302278455.1499996</v>
      </c>
      <c r="P825" s="145">
        <f t="shared" si="369"/>
        <v>2725689009.1499996</v>
      </c>
      <c r="Q825" s="145">
        <f t="shared" si="370"/>
        <v>4577842632.8700008</v>
      </c>
      <c r="R825" s="145">
        <f t="shared" si="363"/>
        <v>222368854</v>
      </c>
      <c r="T825" s="290">
        <v>315</v>
      </c>
      <c r="U825" s="328" t="s">
        <v>1632</v>
      </c>
      <c r="V825" s="329">
        <v>0</v>
      </c>
      <c r="W825" s="329">
        <v>2500000000</v>
      </c>
      <c r="X825" s="329">
        <v>5380121088.0199995</v>
      </c>
      <c r="Y825" s="329">
        <v>0</v>
      </c>
      <c r="Z825" s="329">
        <f t="shared" si="365"/>
        <v>7880121088.0199995</v>
      </c>
      <c r="AA825" s="329">
        <v>1743227572.1500001</v>
      </c>
      <c r="AB825" s="329">
        <v>3302278455.1500001</v>
      </c>
      <c r="AC825" s="329">
        <v>4577842632.8699989</v>
      </c>
      <c r="AD825" s="329">
        <v>67885142</v>
      </c>
      <c r="AE825" s="329">
        <v>576589446</v>
      </c>
      <c r="AF825" s="329">
        <v>2725689009.1500001</v>
      </c>
      <c r="AG825" s="329">
        <v>0</v>
      </c>
      <c r="AH825" s="329">
        <v>222368854</v>
      </c>
      <c r="AI825" s="329">
        <v>222368854</v>
      </c>
      <c r="AJ825" s="335">
        <f t="shared" si="366"/>
        <v>0</v>
      </c>
    </row>
    <row r="826" spans="1:36" x14ac:dyDescent="0.25">
      <c r="A826" s="233">
        <v>31501</v>
      </c>
      <c r="B826" s="234" t="s">
        <v>1633</v>
      </c>
      <c r="C826" s="145">
        <f>+C827+C830+C834</f>
        <v>0</v>
      </c>
      <c r="D826" s="145">
        <f t="shared" ref="D826:R826" si="384">+D827+D830+D834</f>
        <v>273738740</v>
      </c>
      <c r="E826" s="145">
        <f t="shared" si="384"/>
        <v>0</v>
      </c>
      <c r="F826" s="145">
        <f t="shared" si="384"/>
        <v>0</v>
      </c>
      <c r="G826" s="145">
        <f t="shared" si="364"/>
        <v>273738740</v>
      </c>
      <c r="H826" s="145">
        <f t="shared" si="384"/>
        <v>46000000</v>
      </c>
      <c r="I826" s="145">
        <f t="shared" si="384"/>
        <v>98000000</v>
      </c>
      <c r="J826" s="145">
        <f t="shared" si="362"/>
        <v>175738740</v>
      </c>
      <c r="K826" s="145">
        <f t="shared" si="384"/>
        <v>20666666</v>
      </c>
      <c r="L826" s="145">
        <f t="shared" si="384"/>
        <v>20666666</v>
      </c>
      <c r="M826" s="145">
        <f t="shared" si="368"/>
        <v>77333334</v>
      </c>
      <c r="N826" s="145">
        <f t="shared" si="384"/>
        <v>6330965</v>
      </c>
      <c r="O826" s="145">
        <f t="shared" si="384"/>
        <v>125980965</v>
      </c>
      <c r="P826" s="145">
        <f t="shared" si="369"/>
        <v>27980965</v>
      </c>
      <c r="Q826" s="145">
        <f t="shared" si="370"/>
        <v>147757775</v>
      </c>
      <c r="R826" s="145">
        <f t="shared" si="363"/>
        <v>20666666</v>
      </c>
      <c r="T826" s="290">
        <v>31501</v>
      </c>
      <c r="U826" s="328" t="s">
        <v>1633</v>
      </c>
      <c r="V826" s="329">
        <v>0</v>
      </c>
      <c r="W826" s="329">
        <v>0</v>
      </c>
      <c r="X826" s="329">
        <v>273738740</v>
      </c>
      <c r="Y826" s="329">
        <v>0</v>
      </c>
      <c r="Z826" s="329">
        <f t="shared" si="365"/>
        <v>273738740</v>
      </c>
      <c r="AA826" s="329">
        <v>6330965</v>
      </c>
      <c r="AB826" s="329">
        <v>125980965</v>
      </c>
      <c r="AC826" s="329">
        <v>147757775</v>
      </c>
      <c r="AD826" s="329">
        <v>46000000</v>
      </c>
      <c r="AE826" s="329">
        <v>98000000</v>
      </c>
      <c r="AF826" s="329">
        <v>27980965</v>
      </c>
      <c r="AG826" s="329">
        <v>0</v>
      </c>
      <c r="AH826" s="329">
        <v>20666666</v>
      </c>
      <c r="AI826" s="329">
        <v>20666666</v>
      </c>
      <c r="AJ826" s="335">
        <f t="shared" si="366"/>
        <v>0</v>
      </c>
    </row>
    <row r="827" spans="1:36" x14ac:dyDescent="0.25">
      <c r="A827" s="14">
        <v>31501101</v>
      </c>
      <c r="B827" s="9" t="s">
        <v>1634</v>
      </c>
      <c r="C827" s="10">
        <f>+C828+C829</f>
        <v>0</v>
      </c>
      <c r="D827" s="10">
        <f t="shared" ref="D827:R827" si="385">+D828+D829</f>
        <v>15000000</v>
      </c>
      <c r="E827" s="10">
        <f t="shared" si="385"/>
        <v>0</v>
      </c>
      <c r="F827" s="10">
        <f t="shared" si="385"/>
        <v>0</v>
      </c>
      <c r="G827" s="10">
        <f t="shared" si="364"/>
        <v>15000000</v>
      </c>
      <c r="H827" s="10">
        <f t="shared" si="385"/>
        <v>0</v>
      </c>
      <c r="I827" s="10">
        <f t="shared" si="385"/>
        <v>0</v>
      </c>
      <c r="J827" s="10">
        <f t="shared" si="362"/>
        <v>15000000</v>
      </c>
      <c r="K827" s="10">
        <f t="shared" si="385"/>
        <v>0</v>
      </c>
      <c r="L827" s="10">
        <f t="shared" si="385"/>
        <v>0</v>
      </c>
      <c r="M827" s="10">
        <f t="shared" si="368"/>
        <v>0</v>
      </c>
      <c r="N827" s="10">
        <f t="shared" si="385"/>
        <v>0</v>
      </c>
      <c r="O827" s="10">
        <f t="shared" si="385"/>
        <v>0</v>
      </c>
      <c r="P827" s="10">
        <f t="shared" si="369"/>
        <v>0</v>
      </c>
      <c r="Q827" s="10">
        <f t="shared" si="370"/>
        <v>15000000</v>
      </c>
      <c r="R827" s="10">
        <f t="shared" si="363"/>
        <v>0</v>
      </c>
      <c r="T827" s="290">
        <v>31501101</v>
      </c>
      <c r="U827" s="328" t="s">
        <v>1634</v>
      </c>
      <c r="V827" s="329">
        <v>0</v>
      </c>
      <c r="W827" s="329">
        <v>0</v>
      </c>
      <c r="X827" s="329">
        <v>15000000</v>
      </c>
      <c r="Y827" s="329">
        <v>0</v>
      </c>
      <c r="Z827" s="329">
        <f t="shared" si="365"/>
        <v>15000000</v>
      </c>
      <c r="AA827" s="329">
        <v>0</v>
      </c>
      <c r="AB827" s="329">
        <v>0</v>
      </c>
      <c r="AC827" s="329">
        <v>15000000</v>
      </c>
      <c r="AD827" s="329">
        <v>0</v>
      </c>
      <c r="AE827" s="329">
        <v>0</v>
      </c>
      <c r="AF827" s="329">
        <v>0</v>
      </c>
      <c r="AG827" s="329">
        <v>0</v>
      </c>
      <c r="AH827" s="329">
        <v>0</v>
      </c>
      <c r="AI827" s="329">
        <v>0</v>
      </c>
      <c r="AJ827" s="335">
        <f t="shared" si="366"/>
        <v>0</v>
      </c>
    </row>
    <row r="828" spans="1:36" x14ac:dyDescent="0.25">
      <c r="A828" s="170">
        <v>3150110101</v>
      </c>
      <c r="B828" s="171" t="s">
        <v>1635</v>
      </c>
      <c r="C828" s="135"/>
      <c r="D828" s="135">
        <v>10000000</v>
      </c>
      <c r="E828" s="135">
        <v>0</v>
      </c>
      <c r="F828" s="135">
        <v>0</v>
      </c>
      <c r="G828" s="134">
        <f t="shared" si="364"/>
        <v>10000000</v>
      </c>
      <c r="H828" s="135">
        <v>0</v>
      </c>
      <c r="I828" s="135">
        <v>0</v>
      </c>
      <c r="J828" s="135">
        <f t="shared" si="362"/>
        <v>10000000</v>
      </c>
      <c r="K828" s="135">
        <v>0</v>
      </c>
      <c r="L828" s="135">
        <v>0</v>
      </c>
      <c r="M828" s="135">
        <f t="shared" si="368"/>
        <v>0</v>
      </c>
      <c r="N828" s="169">
        <v>0</v>
      </c>
      <c r="O828" s="135">
        <v>0</v>
      </c>
      <c r="P828" s="135">
        <f t="shared" si="369"/>
        <v>0</v>
      </c>
      <c r="Q828" s="135">
        <f t="shared" si="370"/>
        <v>10000000</v>
      </c>
      <c r="R828" s="135">
        <f t="shared" si="363"/>
        <v>0</v>
      </c>
      <c r="T828" s="290">
        <v>3150110101</v>
      </c>
      <c r="U828" s="328" t="s">
        <v>1635</v>
      </c>
      <c r="V828" s="329">
        <v>0</v>
      </c>
      <c r="W828" s="329">
        <v>0</v>
      </c>
      <c r="X828" s="329">
        <v>10000000</v>
      </c>
      <c r="Y828" s="329">
        <v>0</v>
      </c>
      <c r="Z828" s="329">
        <f t="shared" si="365"/>
        <v>10000000</v>
      </c>
      <c r="AA828" s="329">
        <v>0</v>
      </c>
      <c r="AB828" s="329">
        <v>0</v>
      </c>
      <c r="AC828" s="329">
        <v>10000000</v>
      </c>
      <c r="AD828" s="329">
        <v>0</v>
      </c>
      <c r="AE828" s="329">
        <v>0</v>
      </c>
      <c r="AF828" s="329">
        <v>0</v>
      </c>
      <c r="AG828" s="329">
        <v>0</v>
      </c>
      <c r="AH828" s="329">
        <v>0</v>
      </c>
      <c r="AI828" s="329">
        <v>0</v>
      </c>
      <c r="AJ828" s="335">
        <f t="shared" si="366"/>
        <v>0</v>
      </c>
    </row>
    <row r="829" spans="1:36" x14ac:dyDescent="0.25">
      <c r="A829" s="44">
        <v>3150110102</v>
      </c>
      <c r="B829" s="171" t="s">
        <v>1636</v>
      </c>
      <c r="C829" s="135"/>
      <c r="D829" s="135">
        <v>5000000</v>
      </c>
      <c r="E829" s="135">
        <v>0</v>
      </c>
      <c r="F829" s="135">
        <v>0</v>
      </c>
      <c r="G829" s="134">
        <f t="shared" si="364"/>
        <v>5000000</v>
      </c>
      <c r="H829" s="135">
        <v>0</v>
      </c>
      <c r="I829" s="135">
        <v>0</v>
      </c>
      <c r="J829" s="135">
        <f t="shared" si="362"/>
        <v>5000000</v>
      </c>
      <c r="K829" s="135">
        <v>0</v>
      </c>
      <c r="L829" s="135">
        <v>0</v>
      </c>
      <c r="M829" s="135">
        <f t="shared" si="368"/>
        <v>0</v>
      </c>
      <c r="N829" s="169">
        <v>0</v>
      </c>
      <c r="O829" s="135">
        <v>0</v>
      </c>
      <c r="P829" s="135">
        <f t="shared" si="369"/>
        <v>0</v>
      </c>
      <c r="Q829" s="135">
        <f t="shared" si="370"/>
        <v>5000000</v>
      </c>
      <c r="R829" s="135">
        <f t="shared" si="363"/>
        <v>0</v>
      </c>
      <c r="T829" s="290">
        <v>3150110102</v>
      </c>
      <c r="U829" s="328" t="s">
        <v>1636</v>
      </c>
      <c r="V829" s="329">
        <v>0</v>
      </c>
      <c r="W829" s="329">
        <v>0</v>
      </c>
      <c r="X829" s="329">
        <v>5000000</v>
      </c>
      <c r="Y829" s="329">
        <v>0</v>
      </c>
      <c r="Z829" s="329">
        <f t="shared" si="365"/>
        <v>5000000</v>
      </c>
      <c r="AA829" s="329">
        <v>0</v>
      </c>
      <c r="AB829" s="329">
        <v>0</v>
      </c>
      <c r="AC829" s="329">
        <v>5000000</v>
      </c>
      <c r="AD829" s="329">
        <v>0</v>
      </c>
      <c r="AE829" s="329">
        <v>0</v>
      </c>
      <c r="AF829" s="329">
        <v>0</v>
      </c>
      <c r="AG829" s="329">
        <v>0</v>
      </c>
      <c r="AH829" s="329">
        <v>0</v>
      </c>
      <c r="AI829" s="329">
        <v>0</v>
      </c>
      <c r="AJ829" s="335">
        <f t="shared" si="366"/>
        <v>0</v>
      </c>
    </row>
    <row r="830" spans="1:36" x14ac:dyDescent="0.25">
      <c r="A830" s="14">
        <v>31501102</v>
      </c>
      <c r="B830" s="9" t="s">
        <v>1637</v>
      </c>
      <c r="C830" s="10">
        <f>+C831+C832+C833</f>
        <v>0</v>
      </c>
      <c r="D830" s="10">
        <f t="shared" ref="D830:R830" si="386">+D831+D832+D833</f>
        <v>238738740</v>
      </c>
      <c r="E830" s="10">
        <f t="shared" si="386"/>
        <v>0</v>
      </c>
      <c r="F830" s="10">
        <f t="shared" si="386"/>
        <v>0</v>
      </c>
      <c r="G830" s="10">
        <f t="shared" si="364"/>
        <v>238738740</v>
      </c>
      <c r="H830" s="10">
        <f t="shared" si="386"/>
        <v>46000000</v>
      </c>
      <c r="I830" s="10">
        <f t="shared" si="386"/>
        <v>98000000</v>
      </c>
      <c r="J830" s="10">
        <f t="shared" si="362"/>
        <v>140738740</v>
      </c>
      <c r="K830" s="10">
        <f t="shared" si="386"/>
        <v>20666666</v>
      </c>
      <c r="L830" s="10">
        <f t="shared" si="386"/>
        <v>20666666</v>
      </c>
      <c r="M830" s="10">
        <f t="shared" si="368"/>
        <v>77333334</v>
      </c>
      <c r="N830" s="10">
        <f t="shared" si="386"/>
        <v>0</v>
      </c>
      <c r="O830" s="10">
        <f t="shared" si="386"/>
        <v>119650000</v>
      </c>
      <c r="P830" s="10">
        <f t="shared" si="369"/>
        <v>21650000</v>
      </c>
      <c r="Q830" s="10">
        <f t="shared" si="370"/>
        <v>119088740</v>
      </c>
      <c r="R830" s="10">
        <f t="shared" si="363"/>
        <v>20666666</v>
      </c>
      <c r="T830" s="290">
        <v>31501102</v>
      </c>
      <c r="U830" s="328" t="s">
        <v>1637</v>
      </c>
      <c r="V830" s="329">
        <v>0</v>
      </c>
      <c r="W830" s="329">
        <v>0</v>
      </c>
      <c r="X830" s="329">
        <v>238738740</v>
      </c>
      <c r="Y830" s="329">
        <v>0</v>
      </c>
      <c r="Z830" s="329">
        <f t="shared" si="365"/>
        <v>238738740</v>
      </c>
      <c r="AA830" s="329">
        <v>0</v>
      </c>
      <c r="AB830" s="329">
        <v>119650000</v>
      </c>
      <c r="AC830" s="329">
        <v>119088740</v>
      </c>
      <c r="AD830" s="329">
        <v>46000000</v>
      </c>
      <c r="AE830" s="329">
        <v>98000000</v>
      </c>
      <c r="AF830" s="329">
        <v>21650000</v>
      </c>
      <c r="AG830" s="329">
        <v>0</v>
      </c>
      <c r="AH830" s="329">
        <v>20666666</v>
      </c>
      <c r="AI830" s="329">
        <v>20666666</v>
      </c>
      <c r="AJ830" s="335">
        <f t="shared" si="366"/>
        <v>0</v>
      </c>
    </row>
    <row r="831" spans="1:36" x14ac:dyDescent="0.25">
      <c r="A831" s="170">
        <v>3150110201</v>
      </c>
      <c r="B831" s="171" t="s">
        <v>1638</v>
      </c>
      <c r="C831" s="135"/>
      <c r="D831" s="135">
        <v>100000000</v>
      </c>
      <c r="E831" s="135">
        <v>0</v>
      </c>
      <c r="F831" s="135">
        <v>0</v>
      </c>
      <c r="G831" s="134">
        <f t="shared" si="364"/>
        <v>100000000</v>
      </c>
      <c r="H831" s="135">
        <v>0</v>
      </c>
      <c r="I831" s="135">
        <v>0</v>
      </c>
      <c r="J831" s="135">
        <f t="shared" si="362"/>
        <v>100000000</v>
      </c>
      <c r="K831" s="135">
        <v>0</v>
      </c>
      <c r="L831" s="135">
        <v>0</v>
      </c>
      <c r="M831" s="135">
        <f t="shared" si="368"/>
        <v>0</v>
      </c>
      <c r="N831" s="169">
        <v>0</v>
      </c>
      <c r="O831" s="135">
        <v>0</v>
      </c>
      <c r="P831" s="135">
        <f t="shared" si="369"/>
        <v>0</v>
      </c>
      <c r="Q831" s="135">
        <f t="shared" si="370"/>
        <v>100000000</v>
      </c>
      <c r="R831" s="135">
        <f t="shared" si="363"/>
        <v>0</v>
      </c>
      <c r="T831" s="290">
        <v>3150110201</v>
      </c>
      <c r="U831" s="328" t="s">
        <v>1638</v>
      </c>
      <c r="V831" s="329">
        <v>0</v>
      </c>
      <c r="W831" s="329">
        <v>0</v>
      </c>
      <c r="X831" s="329">
        <v>100000000</v>
      </c>
      <c r="Y831" s="329">
        <v>0</v>
      </c>
      <c r="Z831" s="329">
        <f t="shared" si="365"/>
        <v>100000000</v>
      </c>
      <c r="AA831" s="329">
        <v>0</v>
      </c>
      <c r="AB831" s="329">
        <v>0</v>
      </c>
      <c r="AC831" s="329">
        <v>100000000</v>
      </c>
      <c r="AD831" s="329">
        <v>0</v>
      </c>
      <c r="AE831" s="329">
        <v>0</v>
      </c>
      <c r="AF831" s="329">
        <v>0</v>
      </c>
      <c r="AG831" s="329">
        <v>0</v>
      </c>
      <c r="AH831" s="329">
        <v>0</v>
      </c>
      <c r="AI831" s="329">
        <v>0</v>
      </c>
      <c r="AJ831" s="335">
        <f t="shared" si="366"/>
        <v>0</v>
      </c>
    </row>
    <row r="832" spans="1:36" x14ac:dyDescent="0.25">
      <c r="A832" s="44">
        <v>3150110202</v>
      </c>
      <c r="B832" s="171" t="s">
        <v>1639</v>
      </c>
      <c r="C832" s="135"/>
      <c r="D832" s="135">
        <v>19088740</v>
      </c>
      <c r="E832" s="135">
        <v>0</v>
      </c>
      <c r="F832" s="135">
        <v>0</v>
      </c>
      <c r="G832" s="134">
        <f t="shared" si="364"/>
        <v>19088740</v>
      </c>
      <c r="H832" s="135">
        <v>0</v>
      </c>
      <c r="I832" s="135">
        <v>0</v>
      </c>
      <c r="J832" s="135">
        <f t="shared" si="362"/>
        <v>19088740</v>
      </c>
      <c r="K832" s="135">
        <v>0</v>
      </c>
      <c r="L832" s="135">
        <v>0</v>
      </c>
      <c r="M832" s="135">
        <f t="shared" si="368"/>
        <v>0</v>
      </c>
      <c r="N832" s="169">
        <v>0</v>
      </c>
      <c r="O832" s="135">
        <v>0</v>
      </c>
      <c r="P832" s="135">
        <f t="shared" si="369"/>
        <v>0</v>
      </c>
      <c r="Q832" s="135">
        <f t="shared" si="370"/>
        <v>19088740</v>
      </c>
      <c r="R832" s="135">
        <f t="shared" si="363"/>
        <v>0</v>
      </c>
      <c r="T832" s="290">
        <v>3150110202</v>
      </c>
      <c r="U832" s="328" t="s">
        <v>1639</v>
      </c>
      <c r="V832" s="329">
        <v>0</v>
      </c>
      <c r="W832" s="329">
        <v>0</v>
      </c>
      <c r="X832" s="329">
        <v>19088740</v>
      </c>
      <c r="Y832" s="329">
        <v>0</v>
      </c>
      <c r="Z832" s="329">
        <f t="shared" si="365"/>
        <v>19088740</v>
      </c>
      <c r="AA832" s="329">
        <v>0</v>
      </c>
      <c r="AB832" s="329">
        <v>0</v>
      </c>
      <c r="AC832" s="329">
        <v>19088740</v>
      </c>
      <c r="AD832" s="329">
        <v>0</v>
      </c>
      <c r="AE832" s="329">
        <v>0</v>
      </c>
      <c r="AF832" s="329">
        <v>0</v>
      </c>
      <c r="AG832" s="329">
        <v>0</v>
      </c>
      <c r="AH832" s="329">
        <v>0</v>
      </c>
      <c r="AI832" s="329">
        <v>0</v>
      </c>
      <c r="AJ832" s="335">
        <f t="shared" si="366"/>
        <v>0</v>
      </c>
    </row>
    <row r="833" spans="1:36" x14ac:dyDescent="0.25">
      <c r="A833" s="170">
        <v>3150110203</v>
      </c>
      <c r="B833" s="171" t="s">
        <v>1640</v>
      </c>
      <c r="C833" s="135"/>
      <c r="D833" s="135">
        <v>119650000</v>
      </c>
      <c r="E833" s="135">
        <v>0</v>
      </c>
      <c r="F833" s="135">
        <v>0</v>
      </c>
      <c r="G833" s="134">
        <f t="shared" si="364"/>
        <v>119650000</v>
      </c>
      <c r="H833" s="135">
        <v>46000000</v>
      </c>
      <c r="I833" s="135">
        <v>98000000</v>
      </c>
      <c r="J833" s="135">
        <f t="shared" si="362"/>
        <v>21650000</v>
      </c>
      <c r="K833" s="135">
        <v>20666666</v>
      </c>
      <c r="L833" s="135">
        <v>20666666</v>
      </c>
      <c r="M833" s="135">
        <f t="shared" si="368"/>
        <v>77333334</v>
      </c>
      <c r="N833" s="135">
        <v>0</v>
      </c>
      <c r="O833" s="135">
        <v>119650000</v>
      </c>
      <c r="P833" s="135">
        <f t="shared" si="369"/>
        <v>21650000</v>
      </c>
      <c r="Q833" s="135">
        <f t="shared" si="370"/>
        <v>0</v>
      </c>
      <c r="R833" s="135">
        <f t="shared" si="363"/>
        <v>20666666</v>
      </c>
      <c r="T833" s="290">
        <v>3150110203</v>
      </c>
      <c r="U833" s="328" t="s">
        <v>1640</v>
      </c>
      <c r="V833" s="329">
        <v>0</v>
      </c>
      <c r="W833" s="329">
        <v>0</v>
      </c>
      <c r="X833" s="329">
        <v>119650000</v>
      </c>
      <c r="Y833" s="329">
        <v>0</v>
      </c>
      <c r="Z833" s="329">
        <f t="shared" si="365"/>
        <v>119650000</v>
      </c>
      <c r="AA833" s="329">
        <v>0</v>
      </c>
      <c r="AB833" s="329">
        <v>119650000</v>
      </c>
      <c r="AC833" s="329">
        <v>0</v>
      </c>
      <c r="AD833" s="329">
        <v>46000000</v>
      </c>
      <c r="AE833" s="329">
        <v>98000000</v>
      </c>
      <c r="AF833" s="329">
        <v>21650000</v>
      </c>
      <c r="AG833" s="329">
        <v>0</v>
      </c>
      <c r="AH833" s="329">
        <v>20666666</v>
      </c>
      <c r="AI833" s="329">
        <v>20666666</v>
      </c>
      <c r="AJ833" s="335">
        <f t="shared" si="366"/>
        <v>0</v>
      </c>
    </row>
    <row r="834" spans="1:36" x14ac:dyDescent="0.25">
      <c r="A834" s="14">
        <v>31501103</v>
      </c>
      <c r="B834" s="9" t="s">
        <v>1641</v>
      </c>
      <c r="C834" s="10">
        <f>+C835</f>
        <v>0</v>
      </c>
      <c r="D834" s="10">
        <f t="shared" ref="D834:R834" si="387">+D835</f>
        <v>20000000</v>
      </c>
      <c r="E834" s="10">
        <f t="shared" si="387"/>
        <v>0</v>
      </c>
      <c r="F834" s="10">
        <f t="shared" si="387"/>
        <v>0</v>
      </c>
      <c r="G834" s="10">
        <f t="shared" si="364"/>
        <v>20000000</v>
      </c>
      <c r="H834" s="10">
        <f t="shared" si="387"/>
        <v>0</v>
      </c>
      <c r="I834" s="10">
        <f t="shared" si="387"/>
        <v>0</v>
      </c>
      <c r="J834" s="10">
        <f t="shared" si="362"/>
        <v>20000000</v>
      </c>
      <c r="K834" s="10">
        <f t="shared" si="387"/>
        <v>0</v>
      </c>
      <c r="L834" s="10">
        <f t="shared" si="387"/>
        <v>0</v>
      </c>
      <c r="M834" s="10">
        <f t="shared" si="368"/>
        <v>0</v>
      </c>
      <c r="N834" s="10">
        <f t="shared" si="387"/>
        <v>6330965</v>
      </c>
      <c r="O834" s="10">
        <f t="shared" si="387"/>
        <v>6330965</v>
      </c>
      <c r="P834" s="10">
        <f t="shared" si="369"/>
        <v>6330965</v>
      </c>
      <c r="Q834" s="10">
        <f t="shared" si="370"/>
        <v>13669035</v>
      </c>
      <c r="R834" s="10">
        <f t="shared" si="363"/>
        <v>0</v>
      </c>
      <c r="T834" s="290">
        <v>31501103</v>
      </c>
      <c r="U834" s="328" t="s">
        <v>1641</v>
      </c>
      <c r="V834" s="329">
        <v>0</v>
      </c>
      <c r="W834" s="329">
        <v>0</v>
      </c>
      <c r="X834" s="329">
        <v>20000000</v>
      </c>
      <c r="Y834" s="329">
        <v>0</v>
      </c>
      <c r="Z834" s="329">
        <f t="shared" si="365"/>
        <v>20000000</v>
      </c>
      <c r="AA834" s="329">
        <v>6330965</v>
      </c>
      <c r="AB834" s="329">
        <v>6330965</v>
      </c>
      <c r="AC834" s="329">
        <v>13669035</v>
      </c>
      <c r="AD834" s="329">
        <v>0</v>
      </c>
      <c r="AE834" s="329">
        <v>0</v>
      </c>
      <c r="AF834" s="329">
        <v>6330965</v>
      </c>
      <c r="AG834" s="329">
        <v>0</v>
      </c>
      <c r="AH834" s="329">
        <v>0</v>
      </c>
      <c r="AI834" s="329">
        <v>0</v>
      </c>
      <c r="AJ834" s="335">
        <f t="shared" si="366"/>
        <v>0</v>
      </c>
    </row>
    <row r="835" spans="1:36" x14ac:dyDescent="0.25">
      <c r="A835" s="44">
        <v>3150110302</v>
      </c>
      <c r="B835" s="171" t="s">
        <v>1642</v>
      </c>
      <c r="C835" s="135"/>
      <c r="D835" s="135">
        <v>20000000</v>
      </c>
      <c r="E835" s="135">
        <v>0</v>
      </c>
      <c r="F835" s="135">
        <v>0</v>
      </c>
      <c r="G835" s="134">
        <f t="shared" si="364"/>
        <v>20000000</v>
      </c>
      <c r="H835" s="135">
        <v>0</v>
      </c>
      <c r="I835" s="135">
        <v>0</v>
      </c>
      <c r="J835" s="135">
        <f t="shared" si="362"/>
        <v>20000000</v>
      </c>
      <c r="K835" s="135">
        <v>0</v>
      </c>
      <c r="L835" s="135">
        <v>0</v>
      </c>
      <c r="M835" s="135">
        <f t="shared" si="368"/>
        <v>0</v>
      </c>
      <c r="N835" s="169">
        <v>6330965</v>
      </c>
      <c r="O835" s="135">
        <v>6330965</v>
      </c>
      <c r="P835" s="135">
        <f t="shared" si="369"/>
        <v>6330965</v>
      </c>
      <c r="Q835" s="135">
        <f t="shared" si="370"/>
        <v>13669035</v>
      </c>
      <c r="R835" s="135">
        <f t="shared" si="363"/>
        <v>0</v>
      </c>
      <c r="T835" s="290">
        <v>3150110302</v>
      </c>
      <c r="U835" s="328" t="s">
        <v>1642</v>
      </c>
      <c r="V835" s="329">
        <v>0</v>
      </c>
      <c r="W835" s="329">
        <v>0</v>
      </c>
      <c r="X835" s="329">
        <v>20000000</v>
      </c>
      <c r="Y835" s="329">
        <v>0</v>
      </c>
      <c r="Z835" s="329">
        <f t="shared" si="365"/>
        <v>20000000</v>
      </c>
      <c r="AA835" s="329">
        <v>6330965</v>
      </c>
      <c r="AB835" s="329">
        <v>6330965</v>
      </c>
      <c r="AC835" s="329">
        <v>13669035</v>
      </c>
      <c r="AD835" s="329">
        <v>0</v>
      </c>
      <c r="AE835" s="329">
        <v>0</v>
      </c>
      <c r="AF835" s="329">
        <v>6330965</v>
      </c>
      <c r="AG835" s="329">
        <v>0</v>
      </c>
      <c r="AH835" s="329">
        <v>0</v>
      </c>
      <c r="AI835" s="329">
        <v>0</v>
      </c>
      <c r="AJ835" s="335">
        <f t="shared" si="366"/>
        <v>0</v>
      </c>
    </row>
    <row r="836" spans="1:36" x14ac:dyDescent="0.25">
      <c r="A836" s="233">
        <v>31502</v>
      </c>
      <c r="B836" s="234" t="s">
        <v>1643</v>
      </c>
      <c r="C836" s="145">
        <f>+C837+C843</f>
        <v>0</v>
      </c>
      <c r="D836" s="145">
        <f t="shared" ref="D836:R836" si="388">+D837+D843</f>
        <v>5106382348.0200005</v>
      </c>
      <c r="E836" s="145">
        <f t="shared" si="388"/>
        <v>0</v>
      </c>
      <c r="F836" s="145">
        <f t="shared" si="388"/>
        <v>2500000000</v>
      </c>
      <c r="G836" s="145">
        <f t="shared" si="364"/>
        <v>7606382348.0200005</v>
      </c>
      <c r="H836" s="145">
        <f t="shared" si="388"/>
        <v>21885142</v>
      </c>
      <c r="I836" s="145">
        <f t="shared" si="388"/>
        <v>478589446</v>
      </c>
      <c r="J836" s="145">
        <f t="shared" si="362"/>
        <v>7127792902.0200005</v>
      </c>
      <c r="K836" s="145">
        <f t="shared" si="388"/>
        <v>201702188</v>
      </c>
      <c r="L836" s="145">
        <f t="shared" si="388"/>
        <v>201702188</v>
      </c>
      <c r="M836" s="145">
        <f t="shared" si="368"/>
        <v>276887258</v>
      </c>
      <c r="N836" s="145">
        <f t="shared" si="388"/>
        <v>1736896607.1500001</v>
      </c>
      <c r="O836" s="145">
        <f t="shared" si="388"/>
        <v>3176297490.1499996</v>
      </c>
      <c r="P836" s="145">
        <f t="shared" si="369"/>
        <v>2697708044.1499996</v>
      </c>
      <c r="Q836" s="145">
        <f t="shared" si="370"/>
        <v>4430084857.8700008</v>
      </c>
      <c r="R836" s="145">
        <f t="shared" si="363"/>
        <v>201702188</v>
      </c>
      <c r="T836" s="290">
        <v>31502</v>
      </c>
      <c r="U836" s="328" t="s">
        <v>1643</v>
      </c>
      <c r="V836" s="329">
        <v>0</v>
      </c>
      <c r="W836" s="329">
        <v>2500000000</v>
      </c>
      <c r="X836" s="329">
        <v>5106382348.0199995</v>
      </c>
      <c r="Y836" s="329">
        <v>0</v>
      </c>
      <c r="Z836" s="329">
        <f t="shared" si="365"/>
        <v>7606382348.0199995</v>
      </c>
      <c r="AA836" s="329">
        <v>1736896607.1500001</v>
      </c>
      <c r="AB836" s="329">
        <v>3176297490.1500001</v>
      </c>
      <c r="AC836" s="329">
        <v>4430084857.8699989</v>
      </c>
      <c r="AD836" s="329">
        <v>21885142</v>
      </c>
      <c r="AE836" s="329">
        <v>478589446</v>
      </c>
      <c r="AF836" s="329">
        <v>2697708044.1500001</v>
      </c>
      <c r="AG836" s="329">
        <v>0</v>
      </c>
      <c r="AH836" s="329">
        <v>201702188</v>
      </c>
      <c r="AI836" s="329">
        <v>201702188</v>
      </c>
      <c r="AJ836" s="335">
        <f t="shared" si="366"/>
        <v>0</v>
      </c>
    </row>
    <row r="837" spans="1:36" x14ac:dyDescent="0.25">
      <c r="A837" s="233">
        <v>315021</v>
      </c>
      <c r="B837" s="234" t="s">
        <v>1644</v>
      </c>
      <c r="C837" s="145">
        <f>+C838</f>
        <v>0</v>
      </c>
      <c r="D837" s="145">
        <f>+D838+D841</f>
        <v>2988731880.6999998</v>
      </c>
      <c r="E837" s="145">
        <f t="shared" ref="D837:R837" si="389">+E838</f>
        <v>0</v>
      </c>
      <c r="F837" s="145">
        <f t="shared" si="389"/>
        <v>1300000000</v>
      </c>
      <c r="G837" s="145">
        <f t="shared" si="364"/>
        <v>4288731880.6999998</v>
      </c>
      <c r="H837" s="145">
        <f t="shared" si="389"/>
        <v>21885142</v>
      </c>
      <c r="I837" s="145">
        <f t="shared" si="389"/>
        <v>43764883</v>
      </c>
      <c r="J837" s="145">
        <f t="shared" si="362"/>
        <v>4244966997.6999998</v>
      </c>
      <c r="K837" s="145">
        <f t="shared" si="389"/>
        <v>21879741</v>
      </c>
      <c r="L837" s="145">
        <f t="shared" si="389"/>
        <v>21879741</v>
      </c>
      <c r="M837" s="145">
        <f t="shared" si="368"/>
        <v>21885142</v>
      </c>
      <c r="N837" s="145">
        <f t="shared" si="389"/>
        <v>49521505</v>
      </c>
      <c r="O837" s="145">
        <f t="shared" si="389"/>
        <v>213840221.69999999</v>
      </c>
      <c r="P837" s="145">
        <f t="shared" si="369"/>
        <v>170075338.69999999</v>
      </c>
      <c r="Q837" s="145">
        <f t="shared" si="370"/>
        <v>4074891659</v>
      </c>
      <c r="R837" s="145">
        <f t="shared" si="363"/>
        <v>21879741</v>
      </c>
      <c r="T837" s="290">
        <v>315021</v>
      </c>
      <c r="U837" s="328" t="s">
        <v>1644</v>
      </c>
      <c r="V837" s="329">
        <v>0</v>
      </c>
      <c r="W837" s="329">
        <v>1300000000</v>
      </c>
      <c r="X837" s="329">
        <v>2988731880.6999998</v>
      </c>
      <c r="Y837" s="329">
        <v>0</v>
      </c>
      <c r="Z837" s="329">
        <f t="shared" si="365"/>
        <v>4288731880.6999998</v>
      </c>
      <c r="AA837" s="329">
        <v>49521505</v>
      </c>
      <c r="AB837" s="329">
        <v>213840221.69999999</v>
      </c>
      <c r="AC837" s="329">
        <v>4074891659</v>
      </c>
      <c r="AD837" s="329">
        <v>21885142</v>
      </c>
      <c r="AE837" s="329">
        <v>43764883</v>
      </c>
      <c r="AF837" s="329">
        <v>170075338.69999999</v>
      </c>
      <c r="AG837" s="329">
        <v>0</v>
      </c>
      <c r="AH837" s="329">
        <v>21879741</v>
      </c>
      <c r="AI837" s="329">
        <v>21879741</v>
      </c>
      <c r="AJ837" s="335">
        <f t="shared" si="366"/>
        <v>0</v>
      </c>
    </row>
    <row r="838" spans="1:36" x14ac:dyDescent="0.25">
      <c r="A838" s="14">
        <v>31502101</v>
      </c>
      <c r="B838" s="9" t="s">
        <v>742</v>
      </c>
      <c r="C838" s="10">
        <f>+C839+C840</f>
        <v>0</v>
      </c>
      <c r="D838" s="10">
        <f t="shared" ref="D838:R838" si="390">+D839+D840</f>
        <v>2499831880.6999998</v>
      </c>
      <c r="E838" s="10">
        <f t="shared" si="390"/>
        <v>0</v>
      </c>
      <c r="F838" s="10">
        <f t="shared" si="390"/>
        <v>1300000000</v>
      </c>
      <c r="G838" s="10">
        <f t="shared" si="364"/>
        <v>3799831880.6999998</v>
      </c>
      <c r="H838" s="10">
        <f t="shared" si="390"/>
        <v>21885142</v>
      </c>
      <c r="I838" s="10">
        <f t="shared" si="390"/>
        <v>43764883</v>
      </c>
      <c r="J838" s="10">
        <f t="shared" si="362"/>
        <v>3756066997.6999998</v>
      </c>
      <c r="K838" s="10">
        <f t="shared" si="390"/>
        <v>21879741</v>
      </c>
      <c r="L838" s="10">
        <f t="shared" si="390"/>
        <v>21879741</v>
      </c>
      <c r="M838" s="10">
        <f t="shared" si="368"/>
        <v>21885142</v>
      </c>
      <c r="N838" s="10">
        <f t="shared" si="390"/>
        <v>49521505</v>
      </c>
      <c r="O838" s="10">
        <f t="shared" si="390"/>
        <v>213840221.69999999</v>
      </c>
      <c r="P838" s="10">
        <f t="shared" si="369"/>
        <v>170075338.69999999</v>
      </c>
      <c r="Q838" s="10">
        <f t="shared" si="370"/>
        <v>3585991659</v>
      </c>
      <c r="R838" s="10">
        <f t="shared" si="363"/>
        <v>21879741</v>
      </c>
      <c r="T838" s="290">
        <v>31502101</v>
      </c>
      <c r="U838" s="328" t="s">
        <v>742</v>
      </c>
      <c r="V838" s="329">
        <v>0</v>
      </c>
      <c r="W838" s="329">
        <v>1300000000</v>
      </c>
      <c r="X838" s="329">
        <v>2499831880.6999998</v>
      </c>
      <c r="Y838" s="329">
        <v>0</v>
      </c>
      <c r="Z838" s="329">
        <f t="shared" si="365"/>
        <v>3799831880.6999998</v>
      </c>
      <c r="AA838" s="329">
        <v>49521505</v>
      </c>
      <c r="AB838" s="329">
        <v>213840221.69999999</v>
      </c>
      <c r="AC838" s="329">
        <v>3585991659</v>
      </c>
      <c r="AD838" s="329">
        <v>21885142</v>
      </c>
      <c r="AE838" s="329">
        <v>43764883</v>
      </c>
      <c r="AF838" s="329">
        <v>170075338.69999999</v>
      </c>
      <c r="AG838" s="329">
        <v>0</v>
      </c>
      <c r="AH838" s="329">
        <v>21879741</v>
      </c>
      <c r="AI838" s="329">
        <v>21879741</v>
      </c>
      <c r="AJ838" s="335">
        <f t="shared" si="366"/>
        <v>0</v>
      </c>
    </row>
    <row r="839" spans="1:36" x14ac:dyDescent="0.25">
      <c r="A839" s="170">
        <v>3150210101</v>
      </c>
      <c r="B839" s="171" t="s">
        <v>743</v>
      </c>
      <c r="C839" s="135"/>
      <c r="D839" s="135">
        <v>2456478047</v>
      </c>
      <c r="E839" s="135">
        <v>0</v>
      </c>
      <c r="F839" s="135">
        <v>0</v>
      </c>
      <c r="G839" s="134">
        <f t="shared" si="364"/>
        <v>2456478047</v>
      </c>
      <c r="H839" s="135">
        <v>0</v>
      </c>
      <c r="I839" s="135">
        <v>0</v>
      </c>
      <c r="J839" s="135">
        <f t="shared" si="362"/>
        <v>2456478047</v>
      </c>
      <c r="K839" s="135">
        <v>0</v>
      </c>
      <c r="L839" s="135">
        <v>0</v>
      </c>
      <c r="M839" s="135">
        <f t="shared" si="368"/>
        <v>0</v>
      </c>
      <c r="N839" s="169">
        <v>0</v>
      </c>
      <c r="O839" s="135">
        <v>0</v>
      </c>
      <c r="P839" s="135">
        <f t="shared" si="369"/>
        <v>0</v>
      </c>
      <c r="Q839" s="135">
        <f t="shared" si="370"/>
        <v>2456478047</v>
      </c>
      <c r="R839" s="135">
        <f t="shared" si="363"/>
        <v>0</v>
      </c>
      <c r="T839" s="290">
        <v>3150210101</v>
      </c>
      <c r="U839" s="328" t="s">
        <v>743</v>
      </c>
      <c r="V839" s="329">
        <v>0</v>
      </c>
      <c r="W839" s="329">
        <v>0</v>
      </c>
      <c r="X839" s="329">
        <v>2456478047</v>
      </c>
      <c r="Y839" s="329">
        <v>0</v>
      </c>
      <c r="Z839" s="329">
        <f t="shared" si="365"/>
        <v>2456478047</v>
      </c>
      <c r="AA839" s="329">
        <v>0</v>
      </c>
      <c r="AB839" s="329">
        <v>0</v>
      </c>
      <c r="AC839" s="329">
        <v>2456478047</v>
      </c>
      <c r="AD839" s="329">
        <v>0</v>
      </c>
      <c r="AE839" s="329">
        <v>0</v>
      </c>
      <c r="AF839" s="329">
        <v>0</v>
      </c>
      <c r="AG839" s="329">
        <v>0</v>
      </c>
      <c r="AH839" s="329">
        <v>0</v>
      </c>
      <c r="AI839" s="329">
        <v>0</v>
      </c>
      <c r="AJ839" s="335">
        <f t="shared" si="366"/>
        <v>0</v>
      </c>
    </row>
    <row r="840" spans="1:36" x14ac:dyDescent="0.25">
      <c r="A840" s="170">
        <v>3150210103</v>
      </c>
      <c r="B840" s="171" t="s">
        <v>745</v>
      </c>
      <c r="C840" s="135"/>
      <c r="D840" s="135">
        <v>43353833.700000003</v>
      </c>
      <c r="E840" s="135">
        <v>0</v>
      </c>
      <c r="F840" s="135">
        <v>1300000000</v>
      </c>
      <c r="G840" s="134">
        <f t="shared" si="364"/>
        <v>1343353833.7</v>
      </c>
      <c r="H840" s="135">
        <v>21885142</v>
      </c>
      <c r="I840" s="135">
        <v>43764883</v>
      </c>
      <c r="J840" s="135">
        <f t="shared" ref="J840:J849" si="391">+G840-I840</f>
        <v>1299588950.7</v>
      </c>
      <c r="K840" s="135">
        <v>21879741</v>
      </c>
      <c r="L840" s="135">
        <v>21879741</v>
      </c>
      <c r="M840" s="135">
        <f t="shared" si="368"/>
        <v>21885142</v>
      </c>
      <c r="N840" s="169">
        <v>49521505</v>
      </c>
      <c r="O840" s="135">
        <v>213840221.69999999</v>
      </c>
      <c r="P840" s="135">
        <f t="shared" si="369"/>
        <v>170075338.69999999</v>
      </c>
      <c r="Q840" s="135">
        <f t="shared" si="370"/>
        <v>1129513612</v>
      </c>
      <c r="R840" s="135">
        <f t="shared" ref="R840:R849" si="392">+L840</f>
        <v>21879741</v>
      </c>
      <c r="T840" s="290">
        <v>3150210103</v>
      </c>
      <c r="U840" s="328" t="s">
        <v>745</v>
      </c>
      <c r="V840" s="329">
        <v>0</v>
      </c>
      <c r="W840" s="330">
        <v>1300000000</v>
      </c>
      <c r="X840" s="329">
        <v>43353833.700000003</v>
      </c>
      <c r="Y840" s="329">
        <v>0</v>
      </c>
      <c r="Z840" s="329">
        <f t="shared" si="365"/>
        <v>1343353833.7</v>
      </c>
      <c r="AA840" s="329">
        <v>49521505</v>
      </c>
      <c r="AB840" s="329">
        <v>213840221.69999999</v>
      </c>
      <c r="AC840" s="329">
        <v>1129513612</v>
      </c>
      <c r="AD840" s="329">
        <v>21885142</v>
      </c>
      <c r="AE840" s="329">
        <v>43764883</v>
      </c>
      <c r="AF840" s="329">
        <v>170075338.69999999</v>
      </c>
      <c r="AG840" s="329">
        <v>0</v>
      </c>
      <c r="AH840" s="329">
        <v>21879741</v>
      </c>
      <c r="AI840" s="329">
        <v>21879741</v>
      </c>
      <c r="AJ840" s="335">
        <f t="shared" si="366"/>
        <v>0</v>
      </c>
    </row>
    <row r="841" spans="1:36" x14ac:dyDescent="0.25">
      <c r="A841" s="14">
        <v>31502102</v>
      </c>
      <c r="B841" s="9" t="s">
        <v>754</v>
      </c>
      <c r="C841" s="10">
        <f>+C842</f>
        <v>0</v>
      </c>
      <c r="D841" s="10">
        <f t="shared" ref="D841:R841" si="393">+D842</f>
        <v>488900000</v>
      </c>
      <c r="E841" s="10">
        <f t="shared" si="393"/>
        <v>0</v>
      </c>
      <c r="F841" s="10">
        <f t="shared" si="393"/>
        <v>0</v>
      </c>
      <c r="G841" s="10">
        <f t="shared" ref="G841:G849" si="394">+C841+D841-E841+F841</f>
        <v>488900000</v>
      </c>
      <c r="H841" s="10">
        <f t="shared" si="393"/>
        <v>0</v>
      </c>
      <c r="I841" s="10">
        <f t="shared" si="393"/>
        <v>0</v>
      </c>
      <c r="J841" s="10">
        <f t="shared" si="391"/>
        <v>488900000</v>
      </c>
      <c r="K841" s="10">
        <f t="shared" si="393"/>
        <v>0</v>
      </c>
      <c r="L841" s="10">
        <f t="shared" si="393"/>
        <v>0</v>
      </c>
      <c r="M841" s="10">
        <f t="shared" si="368"/>
        <v>0</v>
      </c>
      <c r="N841" s="10">
        <f t="shared" si="393"/>
        <v>0</v>
      </c>
      <c r="O841" s="10">
        <f t="shared" si="393"/>
        <v>0</v>
      </c>
      <c r="P841" s="10">
        <f t="shared" si="369"/>
        <v>0</v>
      </c>
      <c r="Q841" s="10">
        <f t="shared" si="370"/>
        <v>488900000</v>
      </c>
      <c r="R841" s="10">
        <f t="shared" si="392"/>
        <v>0</v>
      </c>
      <c r="T841" s="290">
        <v>31502102</v>
      </c>
      <c r="U841" s="328" t="s">
        <v>754</v>
      </c>
      <c r="V841" s="329">
        <v>0</v>
      </c>
      <c r="W841" s="329">
        <v>0</v>
      </c>
      <c r="X841" s="329">
        <v>488900000</v>
      </c>
      <c r="Y841" s="329">
        <v>0</v>
      </c>
      <c r="Z841" s="329">
        <f t="shared" ref="Z841:Z849" si="395">+V841+W841+X841-Y841</f>
        <v>488900000</v>
      </c>
      <c r="AA841" s="329">
        <v>0</v>
      </c>
      <c r="AB841" s="329">
        <v>0</v>
      </c>
      <c r="AC841" s="329">
        <v>488900000</v>
      </c>
      <c r="AD841" s="329">
        <v>0</v>
      </c>
      <c r="AE841" s="329">
        <v>0</v>
      </c>
      <c r="AF841" s="329">
        <v>0</v>
      </c>
      <c r="AG841" s="329">
        <v>0</v>
      </c>
      <c r="AH841" s="329">
        <v>0</v>
      </c>
      <c r="AI841" s="329">
        <v>0</v>
      </c>
      <c r="AJ841" s="335">
        <f t="shared" ref="AJ841:AJ849" si="396">+W841-F841</f>
        <v>0</v>
      </c>
    </row>
    <row r="842" spans="1:36" x14ac:dyDescent="0.25">
      <c r="A842" s="170">
        <v>3150210204</v>
      </c>
      <c r="B842" s="171" t="s">
        <v>754</v>
      </c>
      <c r="C842" s="135"/>
      <c r="D842" s="135">
        <v>488900000</v>
      </c>
      <c r="E842" s="135">
        <v>0</v>
      </c>
      <c r="F842" s="135">
        <v>0</v>
      </c>
      <c r="G842" s="134">
        <f t="shared" si="394"/>
        <v>488900000</v>
      </c>
      <c r="H842" s="135">
        <v>0</v>
      </c>
      <c r="I842" s="135">
        <v>0</v>
      </c>
      <c r="J842" s="135">
        <f t="shared" si="391"/>
        <v>488900000</v>
      </c>
      <c r="K842" s="135">
        <v>0</v>
      </c>
      <c r="L842" s="135">
        <v>0</v>
      </c>
      <c r="M842" s="135">
        <f t="shared" si="368"/>
        <v>0</v>
      </c>
      <c r="N842" s="169">
        <v>0</v>
      </c>
      <c r="O842" s="135">
        <v>0</v>
      </c>
      <c r="P842" s="135">
        <f t="shared" si="369"/>
        <v>0</v>
      </c>
      <c r="Q842" s="135">
        <f t="shared" si="370"/>
        <v>488900000</v>
      </c>
      <c r="R842" s="135">
        <f t="shared" si="392"/>
        <v>0</v>
      </c>
      <c r="T842" s="290">
        <v>3150210204</v>
      </c>
      <c r="U842" s="328" t="s">
        <v>754</v>
      </c>
      <c r="V842" s="329">
        <v>0</v>
      </c>
      <c r="W842" s="329">
        <v>0</v>
      </c>
      <c r="X842" s="329">
        <v>488900000</v>
      </c>
      <c r="Y842" s="329">
        <v>0</v>
      </c>
      <c r="Z842" s="329">
        <f t="shared" si="395"/>
        <v>488900000</v>
      </c>
      <c r="AA842" s="329">
        <v>0</v>
      </c>
      <c r="AB842" s="329">
        <v>0</v>
      </c>
      <c r="AC842" s="329">
        <v>488900000</v>
      </c>
      <c r="AD842" s="329">
        <v>0</v>
      </c>
      <c r="AE842" s="329">
        <v>0</v>
      </c>
      <c r="AF842" s="329">
        <v>0</v>
      </c>
      <c r="AG842" s="329">
        <v>0</v>
      </c>
      <c r="AH842" s="329">
        <v>0</v>
      </c>
      <c r="AI842" s="329">
        <v>0</v>
      </c>
      <c r="AJ842" s="335">
        <f t="shared" si="396"/>
        <v>0</v>
      </c>
    </row>
    <row r="843" spans="1:36" x14ac:dyDescent="0.25">
      <c r="A843" s="233">
        <v>315022</v>
      </c>
      <c r="B843" s="234" t="s">
        <v>1645</v>
      </c>
      <c r="C843" s="145">
        <f>+C844+C847</f>
        <v>0</v>
      </c>
      <c r="D843" s="145">
        <f t="shared" ref="D843:R843" si="397">+D844+D847</f>
        <v>2117650467.3200002</v>
      </c>
      <c r="E843" s="145">
        <f t="shared" si="397"/>
        <v>0</v>
      </c>
      <c r="F843" s="145">
        <f t="shared" si="397"/>
        <v>1200000000</v>
      </c>
      <c r="G843" s="145">
        <f t="shared" si="394"/>
        <v>3317650467.3200002</v>
      </c>
      <c r="H843" s="145">
        <f t="shared" si="397"/>
        <v>0</v>
      </c>
      <c r="I843" s="145">
        <f t="shared" si="397"/>
        <v>434824563</v>
      </c>
      <c r="J843" s="145">
        <f t="shared" si="391"/>
        <v>2882825904.3200002</v>
      </c>
      <c r="K843" s="145">
        <f t="shared" si="397"/>
        <v>179822447</v>
      </c>
      <c r="L843" s="145">
        <f t="shared" si="397"/>
        <v>179822447</v>
      </c>
      <c r="M843" s="145">
        <f t="shared" si="368"/>
        <v>255002116</v>
      </c>
      <c r="N843" s="145">
        <f t="shared" si="397"/>
        <v>1687375102.1500001</v>
      </c>
      <c r="O843" s="145">
        <f t="shared" si="397"/>
        <v>2962457268.4499998</v>
      </c>
      <c r="P843" s="145">
        <f t="shared" si="369"/>
        <v>2527632705.4499998</v>
      </c>
      <c r="Q843" s="145">
        <f t="shared" si="370"/>
        <v>355193198.87000036</v>
      </c>
      <c r="R843" s="145">
        <f t="shared" si="392"/>
        <v>179822447</v>
      </c>
      <c r="T843" s="290">
        <v>315022</v>
      </c>
      <c r="U843" s="328" t="s">
        <v>1645</v>
      </c>
      <c r="V843" s="329">
        <v>0</v>
      </c>
      <c r="W843" s="329">
        <v>1200000000</v>
      </c>
      <c r="X843" s="329">
        <v>2117650467.3199999</v>
      </c>
      <c r="Y843" s="329">
        <v>0</v>
      </c>
      <c r="Z843" s="329">
        <f t="shared" si="395"/>
        <v>3317650467.3199997</v>
      </c>
      <c r="AA843" s="329">
        <v>1687375102.1499999</v>
      </c>
      <c r="AB843" s="329">
        <v>2962457268.4499998</v>
      </c>
      <c r="AC843" s="329">
        <v>355193198.86999989</v>
      </c>
      <c r="AD843" s="329">
        <v>0</v>
      </c>
      <c r="AE843" s="329">
        <v>434824563</v>
      </c>
      <c r="AF843" s="329">
        <v>2527632705.4499998</v>
      </c>
      <c r="AG843" s="329">
        <v>0</v>
      </c>
      <c r="AH843" s="329">
        <v>179822447</v>
      </c>
      <c r="AI843" s="329">
        <v>179822447</v>
      </c>
      <c r="AJ843" s="335">
        <f t="shared" si="396"/>
        <v>0</v>
      </c>
    </row>
    <row r="844" spans="1:36" x14ac:dyDescent="0.25">
      <c r="A844" s="14">
        <v>31502201</v>
      </c>
      <c r="B844" s="9" t="s">
        <v>746</v>
      </c>
      <c r="C844" s="10">
        <f>+C845+C846</f>
        <v>0</v>
      </c>
      <c r="D844" s="10">
        <f t="shared" ref="D844:R844" si="398">+D845+D846</f>
        <v>713318762.10000002</v>
      </c>
      <c r="E844" s="10">
        <f t="shared" si="398"/>
        <v>0</v>
      </c>
      <c r="F844" s="10">
        <f t="shared" si="398"/>
        <v>1200000000</v>
      </c>
      <c r="G844" s="10">
        <f t="shared" si="394"/>
        <v>1913318762.0999999</v>
      </c>
      <c r="H844" s="10">
        <f t="shared" si="398"/>
        <v>0</v>
      </c>
      <c r="I844" s="10">
        <f t="shared" si="398"/>
        <v>255002116</v>
      </c>
      <c r="J844" s="10">
        <f t="shared" si="391"/>
        <v>1658316646.0999999</v>
      </c>
      <c r="K844" s="10">
        <f t="shared" si="398"/>
        <v>0</v>
      </c>
      <c r="L844" s="10">
        <f t="shared" si="398"/>
        <v>0</v>
      </c>
      <c r="M844" s="10">
        <f t="shared" si="368"/>
        <v>255002116</v>
      </c>
      <c r="N844" s="10">
        <f t="shared" si="398"/>
        <v>1016403396.9300002</v>
      </c>
      <c r="O844" s="10">
        <f t="shared" si="398"/>
        <v>1808125563.23</v>
      </c>
      <c r="P844" s="10">
        <f t="shared" si="369"/>
        <v>1553123447.23</v>
      </c>
      <c r="Q844" s="10">
        <f t="shared" si="370"/>
        <v>105193198.86999989</v>
      </c>
      <c r="R844" s="10">
        <f t="shared" si="392"/>
        <v>0</v>
      </c>
      <c r="T844" s="290">
        <v>31502201</v>
      </c>
      <c r="U844" s="328" t="s">
        <v>746</v>
      </c>
      <c r="V844" s="329">
        <v>0</v>
      </c>
      <c r="W844" s="329">
        <v>1200000000</v>
      </c>
      <c r="X844" s="329">
        <v>713318762.10000002</v>
      </c>
      <c r="Y844" s="329">
        <v>0</v>
      </c>
      <c r="Z844" s="329">
        <f t="shared" si="395"/>
        <v>1913318762.0999999</v>
      </c>
      <c r="AA844" s="329">
        <v>1016403396.9300001</v>
      </c>
      <c r="AB844" s="329">
        <v>1808125563.23</v>
      </c>
      <c r="AC844" s="329">
        <v>105193198.86999989</v>
      </c>
      <c r="AD844" s="329">
        <v>0</v>
      </c>
      <c r="AE844" s="329">
        <v>255002116</v>
      </c>
      <c r="AF844" s="329">
        <v>1553123447.23</v>
      </c>
      <c r="AG844" s="329">
        <v>0</v>
      </c>
      <c r="AH844" s="329">
        <v>0</v>
      </c>
      <c r="AI844" s="329">
        <v>0</v>
      </c>
      <c r="AJ844" s="335">
        <f t="shared" si="396"/>
        <v>0</v>
      </c>
    </row>
    <row r="845" spans="1:36" x14ac:dyDescent="0.25">
      <c r="A845" s="44">
        <v>3150220102</v>
      </c>
      <c r="B845" s="171" t="s">
        <v>747</v>
      </c>
      <c r="C845" s="135"/>
      <c r="D845" s="135">
        <v>29584137.100000001</v>
      </c>
      <c r="E845" s="135">
        <v>0</v>
      </c>
      <c r="F845" s="135">
        <v>0</v>
      </c>
      <c r="G845" s="134">
        <f t="shared" si="394"/>
        <v>29584137.100000001</v>
      </c>
      <c r="H845" s="135">
        <v>0</v>
      </c>
      <c r="I845" s="135">
        <v>0</v>
      </c>
      <c r="J845" s="135">
        <f t="shared" si="391"/>
        <v>29584137.100000001</v>
      </c>
      <c r="K845" s="135">
        <v>0</v>
      </c>
      <c r="L845" s="135">
        <v>0</v>
      </c>
      <c r="M845" s="135">
        <f t="shared" si="368"/>
        <v>0</v>
      </c>
      <c r="N845" s="169">
        <v>29584137.100000001</v>
      </c>
      <c r="O845" s="135">
        <v>29584137.100000001</v>
      </c>
      <c r="P845" s="135">
        <f t="shared" si="369"/>
        <v>29584137.100000001</v>
      </c>
      <c r="Q845" s="135">
        <f t="shared" si="370"/>
        <v>0</v>
      </c>
      <c r="R845" s="135">
        <f t="shared" si="392"/>
        <v>0</v>
      </c>
      <c r="T845" s="290">
        <v>3150220102</v>
      </c>
      <c r="U845" s="328" t="s">
        <v>747</v>
      </c>
      <c r="V845" s="329">
        <v>0</v>
      </c>
      <c r="W845" s="329">
        <v>0</v>
      </c>
      <c r="X845" s="329">
        <v>29584137.100000001</v>
      </c>
      <c r="Y845" s="329">
        <v>0</v>
      </c>
      <c r="Z845" s="329">
        <f t="shared" si="395"/>
        <v>29584137.100000001</v>
      </c>
      <c r="AA845" s="329">
        <v>29584137.100000001</v>
      </c>
      <c r="AB845" s="329">
        <v>29584137.100000001</v>
      </c>
      <c r="AC845" s="329">
        <v>0</v>
      </c>
      <c r="AD845" s="329">
        <v>0</v>
      </c>
      <c r="AE845" s="329">
        <v>0</v>
      </c>
      <c r="AF845" s="329">
        <v>29584137.100000001</v>
      </c>
      <c r="AG845" s="329">
        <v>0</v>
      </c>
      <c r="AH845" s="329">
        <v>0</v>
      </c>
      <c r="AI845" s="329">
        <v>0</v>
      </c>
      <c r="AJ845" s="335">
        <f t="shared" si="396"/>
        <v>0</v>
      </c>
    </row>
    <row r="846" spans="1:36" x14ac:dyDescent="0.25">
      <c r="A846" s="170">
        <v>3150220103</v>
      </c>
      <c r="B846" s="171" t="s">
        <v>748</v>
      </c>
      <c r="C846" s="135"/>
      <c r="D846" s="135">
        <v>683734625</v>
      </c>
      <c r="E846" s="135">
        <v>0</v>
      </c>
      <c r="F846" s="135">
        <v>1200000000</v>
      </c>
      <c r="G846" s="134">
        <f t="shared" si="394"/>
        <v>1883734625</v>
      </c>
      <c r="H846" s="135">
        <v>0</v>
      </c>
      <c r="I846" s="135">
        <v>255002116</v>
      </c>
      <c r="J846" s="135">
        <f t="shared" si="391"/>
        <v>1628732509</v>
      </c>
      <c r="K846" s="135">
        <v>0</v>
      </c>
      <c r="L846" s="135">
        <v>0</v>
      </c>
      <c r="M846" s="135">
        <f t="shared" ref="M846:M849" si="399">+I846-L846</f>
        <v>255002116</v>
      </c>
      <c r="N846" s="169">
        <v>986819259.83000016</v>
      </c>
      <c r="O846" s="135">
        <v>1778541426.1300001</v>
      </c>
      <c r="P846" s="135">
        <f t="shared" ref="P846:P849" si="400">+O846-I846</f>
        <v>1523539310.1300001</v>
      </c>
      <c r="Q846" s="135">
        <f t="shared" ref="Q846:Q849" si="401">+G846-O846</f>
        <v>105193198.86999989</v>
      </c>
      <c r="R846" s="135">
        <f t="shared" si="392"/>
        <v>0</v>
      </c>
      <c r="T846" s="290">
        <v>3150220103</v>
      </c>
      <c r="U846" s="328" t="s">
        <v>748</v>
      </c>
      <c r="V846" s="329">
        <v>0</v>
      </c>
      <c r="W846" s="330">
        <v>1200000000</v>
      </c>
      <c r="X846" s="329">
        <v>683734625</v>
      </c>
      <c r="Y846" s="329">
        <v>0</v>
      </c>
      <c r="Z846" s="329">
        <f t="shared" si="395"/>
        <v>1883734625</v>
      </c>
      <c r="AA846" s="329">
        <v>986819259.83000016</v>
      </c>
      <c r="AB846" s="329">
        <v>1778541426.1300001</v>
      </c>
      <c r="AC846" s="329">
        <v>105193198.86999989</v>
      </c>
      <c r="AD846" s="329">
        <v>0</v>
      </c>
      <c r="AE846" s="329">
        <v>255002116</v>
      </c>
      <c r="AF846" s="329">
        <v>1523539310.1300001</v>
      </c>
      <c r="AG846" s="329">
        <v>0</v>
      </c>
      <c r="AH846" s="329">
        <v>0</v>
      </c>
      <c r="AI846" s="329">
        <v>0</v>
      </c>
      <c r="AJ846" s="335">
        <f t="shared" si="396"/>
        <v>0</v>
      </c>
    </row>
    <row r="847" spans="1:36" x14ac:dyDescent="0.25">
      <c r="A847" s="14">
        <v>31502202</v>
      </c>
      <c r="B847" s="9" t="s">
        <v>1646</v>
      </c>
      <c r="C847" s="10">
        <f>+C848+C849</f>
        <v>0</v>
      </c>
      <c r="D847" s="10">
        <f t="shared" ref="D847:R847" si="402">+D848+D849</f>
        <v>1404331705.22</v>
      </c>
      <c r="E847" s="10">
        <f t="shared" si="402"/>
        <v>0</v>
      </c>
      <c r="F847" s="10">
        <f t="shared" si="402"/>
        <v>0</v>
      </c>
      <c r="G847" s="10">
        <f t="shared" si="394"/>
        <v>1404331705.22</v>
      </c>
      <c r="H847" s="10">
        <f t="shared" si="402"/>
        <v>0</v>
      </c>
      <c r="I847" s="10">
        <f t="shared" si="402"/>
        <v>179822447</v>
      </c>
      <c r="J847" s="10">
        <f t="shared" si="391"/>
        <v>1224509258.22</v>
      </c>
      <c r="K847" s="10">
        <f t="shared" si="402"/>
        <v>179822447</v>
      </c>
      <c r="L847" s="10">
        <f t="shared" si="402"/>
        <v>179822447</v>
      </c>
      <c r="M847" s="10">
        <f t="shared" si="399"/>
        <v>0</v>
      </c>
      <c r="N847" s="10">
        <f t="shared" si="402"/>
        <v>670971705.22000003</v>
      </c>
      <c r="O847" s="10">
        <f t="shared" si="402"/>
        <v>1154331705.22</v>
      </c>
      <c r="P847" s="10">
        <f t="shared" si="400"/>
        <v>974509258.22000003</v>
      </c>
      <c r="Q847" s="10">
        <f t="shared" si="401"/>
        <v>250000000</v>
      </c>
      <c r="R847" s="10">
        <f t="shared" si="392"/>
        <v>179822447</v>
      </c>
      <c r="T847" s="290">
        <v>31502202</v>
      </c>
      <c r="U847" s="328" t="s">
        <v>1646</v>
      </c>
      <c r="V847" s="329">
        <v>0</v>
      </c>
      <c r="W847" s="329">
        <v>0</v>
      </c>
      <c r="X847" s="329">
        <v>1404331705.22</v>
      </c>
      <c r="Y847" s="329">
        <v>0</v>
      </c>
      <c r="Z847" s="329">
        <f t="shared" si="395"/>
        <v>1404331705.22</v>
      </c>
      <c r="AA847" s="329">
        <v>670971705.22000003</v>
      </c>
      <c r="AB847" s="329">
        <v>1154331705.22</v>
      </c>
      <c r="AC847" s="329">
        <v>250000000</v>
      </c>
      <c r="AD847" s="329">
        <v>0</v>
      </c>
      <c r="AE847" s="329">
        <v>179822447</v>
      </c>
      <c r="AF847" s="329">
        <v>974509258.22000003</v>
      </c>
      <c r="AG847" s="329">
        <v>0</v>
      </c>
      <c r="AH847" s="329">
        <v>179822447</v>
      </c>
      <c r="AI847" s="329">
        <v>179822447</v>
      </c>
      <c r="AJ847" s="335">
        <f t="shared" si="396"/>
        <v>0</v>
      </c>
    </row>
    <row r="848" spans="1:36" x14ac:dyDescent="0.25">
      <c r="A848" s="170">
        <v>3150220201</v>
      </c>
      <c r="B848" s="171" t="s">
        <v>1647</v>
      </c>
      <c r="C848" s="135"/>
      <c r="D848" s="135">
        <v>250000000</v>
      </c>
      <c r="E848" s="135">
        <v>0</v>
      </c>
      <c r="F848" s="135">
        <v>0</v>
      </c>
      <c r="G848" s="135">
        <f t="shared" si="394"/>
        <v>250000000</v>
      </c>
      <c r="H848" s="135">
        <v>0</v>
      </c>
      <c r="I848" s="135">
        <v>0</v>
      </c>
      <c r="J848" s="135">
        <f t="shared" si="391"/>
        <v>250000000</v>
      </c>
      <c r="K848" s="135">
        <v>0</v>
      </c>
      <c r="L848" s="135">
        <v>0</v>
      </c>
      <c r="M848" s="135">
        <f t="shared" si="399"/>
        <v>0</v>
      </c>
      <c r="N848" s="169">
        <v>0</v>
      </c>
      <c r="O848" s="135">
        <v>0</v>
      </c>
      <c r="P848" s="135">
        <f t="shared" si="400"/>
        <v>0</v>
      </c>
      <c r="Q848" s="135">
        <f t="shared" si="401"/>
        <v>250000000</v>
      </c>
      <c r="R848" s="135">
        <f t="shared" si="392"/>
        <v>0</v>
      </c>
      <c r="T848" s="290">
        <v>3150220201</v>
      </c>
      <c r="U848" s="328" t="s">
        <v>1647</v>
      </c>
      <c r="V848" s="329">
        <v>0</v>
      </c>
      <c r="W848" s="329">
        <v>0</v>
      </c>
      <c r="X848" s="329">
        <v>250000000</v>
      </c>
      <c r="Y848" s="329">
        <v>0</v>
      </c>
      <c r="Z848" s="329">
        <f t="shared" si="395"/>
        <v>250000000</v>
      </c>
      <c r="AA848" s="329">
        <v>0</v>
      </c>
      <c r="AB848" s="329">
        <v>0</v>
      </c>
      <c r="AC848" s="329">
        <v>250000000</v>
      </c>
      <c r="AD848" s="329">
        <v>0</v>
      </c>
      <c r="AE848" s="329">
        <v>0</v>
      </c>
      <c r="AF848" s="329">
        <v>0</v>
      </c>
      <c r="AG848" s="329">
        <v>0</v>
      </c>
      <c r="AH848" s="329">
        <v>0</v>
      </c>
      <c r="AI848" s="329">
        <v>0</v>
      </c>
      <c r="AJ848" s="335">
        <f t="shared" si="396"/>
        <v>0</v>
      </c>
    </row>
    <row r="849" spans="1:36" x14ac:dyDescent="0.25">
      <c r="A849" s="170">
        <v>3150220203</v>
      </c>
      <c r="B849" s="171" t="s">
        <v>1648</v>
      </c>
      <c r="C849" s="135"/>
      <c r="D849" s="135">
        <v>1154331705.22</v>
      </c>
      <c r="E849" s="135">
        <v>0</v>
      </c>
      <c r="F849" s="135">
        <v>0</v>
      </c>
      <c r="G849" s="135">
        <f t="shared" si="394"/>
        <v>1154331705.22</v>
      </c>
      <c r="H849" s="135">
        <v>0</v>
      </c>
      <c r="I849" s="135">
        <v>179822447</v>
      </c>
      <c r="J849" s="135">
        <f t="shared" si="391"/>
        <v>974509258.22000003</v>
      </c>
      <c r="K849" s="135">
        <v>179822447</v>
      </c>
      <c r="L849" s="135">
        <v>179822447</v>
      </c>
      <c r="M849" s="135">
        <f t="shared" si="399"/>
        <v>0</v>
      </c>
      <c r="N849" s="135">
        <v>670971705.22000003</v>
      </c>
      <c r="O849" s="135">
        <v>1154331705.22</v>
      </c>
      <c r="P849" s="135">
        <f t="shared" si="400"/>
        <v>974509258.22000003</v>
      </c>
      <c r="Q849" s="135">
        <f t="shared" si="401"/>
        <v>0</v>
      </c>
      <c r="R849" s="135">
        <f t="shared" si="392"/>
        <v>179822447</v>
      </c>
      <c r="T849" s="290">
        <v>3150220203</v>
      </c>
      <c r="U849" s="328" t="s">
        <v>1648</v>
      </c>
      <c r="V849" s="329">
        <v>0</v>
      </c>
      <c r="W849" s="329">
        <v>0</v>
      </c>
      <c r="X849" s="329">
        <v>1154331705.22</v>
      </c>
      <c r="Y849" s="329">
        <v>0</v>
      </c>
      <c r="Z849" s="329">
        <f t="shared" si="395"/>
        <v>1154331705.22</v>
      </c>
      <c r="AA849" s="329">
        <v>670971705.22000003</v>
      </c>
      <c r="AB849" s="329">
        <v>1154331705.22</v>
      </c>
      <c r="AC849" s="329">
        <v>0</v>
      </c>
      <c r="AD849" s="329">
        <v>0</v>
      </c>
      <c r="AE849" s="329">
        <v>179822447</v>
      </c>
      <c r="AF849" s="329">
        <v>974509258.22000003</v>
      </c>
      <c r="AG849" s="329">
        <v>0</v>
      </c>
      <c r="AH849" s="329">
        <v>179822447</v>
      </c>
      <c r="AI849" s="329">
        <v>179822447</v>
      </c>
      <c r="AJ849" s="335">
        <f t="shared" si="396"/>
        <v>0</v>
      </c>
    </row>
    <row r="850" spans="1:36" x14ac:dyDescent="0.25">
      <c r="C850" s="296"/>
      <c r="D850" s="296"/>
      <c r="E850" s="296"/>
      <c r="F850" s="296"/>
      <c r="G850" s="296"/>
      <c r="H850" s="296"/>
      <c r="I850" s="296"/>
      <c r="J850" s="296"/>
      <c r="K850" s="296"/>
      <c r="L850" s="296"/>
      <c r="M850" s="296"/>
      <c r="N850" s="296"/>
      <c r="O850" s="296"/>
      <c r="P850" s="296"/>
      <c r="Q850" s="296"/>
      <c r="R850" s="296"/>
      <c r="T850"/>
      <c r="AJ850" s="335"/>
    </row>
    <row r="851" spans="1:36" x14ac:dyDescent="0.25">
      <c r="D851" s="296"/>
      <c r="E851" s="296"/>
      <c r="F851" s="296"/>
      <c r="G851" s="296"/>
      <c r="H851" s="296"/>
      <c r="I851" s="296"/>
      <c r="J851" s="296"/>
      <c r="K851" s="296"/>
      <c r="L851" s="296"/>
      <c r="M851" s="296"/>
      <c r="N851" s="296"/>
      <c r="O851" s="296"/>
      <c r="P851" s="296"/>
      <c r="Q851" s="296"/>
      <c r="R851" s="296"/>
      <c r="T851"/>
      <c r="AJ851" s="335"/>
    </row>
    <row r="852" spans="1:36" x14ac:dyDescent="0.25">
      <c r="D852" s="280"/>
      <c r="T852"/>
      <c r="AJ852" s="335"/>
    </row>
    <row r="853" spans="1:36" ht="23.25" x14ac:dyDescent="0.35">
      <c r="B853" s="314" t="s">
        <v>1748</v>
      </c>
      <c r="C853" s="314"/>
      <c r="D853" s="314"/>
      <c r="E853" s="314"/>
      <c r="F853" s="314"/>
      <c r="G853" s="314"/>
      <c r="H853" s="314"/>
      <c r="I853" s="314"/>
      <c r="J853" s="314"/>
      <c r="K853" s="314"/>
      <c r="L853" s="314"/>
      <c r="M853" s="314"/>
      <c r="N853" s="314"/>
      <c r="O853" s="314"/>
      <c r="P853" s="314"/>
      <c r="Q853" s="314"/>
      <c r="R853" s="314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335"/>
    </row>
    <row r="854" spans="1:36" s="231" customFormat="1" x14ac:dyDescent="0.25">
      <c r="A854" s="282"/>
      <c r="C854" s="340">
        <f>+C855-C857</f>
        <v>0</v>
      </c>
      <c r="D854" s="340">
        <f t="shared" ref="D854:R854" si="403">+D855-D857</f>
        <v>0</v>
      </c>
      <c r="E854" s="340">
        <f t="shared" si="403"/>
        <v>0</v>
      </c>
      <c r="F854" s="340">
        <f>+F855-F857</f>
        <v>0</v>
      </c>
      <c r="G854" s="340">
        <f t="shared" si="403"/>
        <v>0</v>
      </c>
      <c r="H854" s="340">
        <f t="shared" si="403"/>
        <v>0</v>
      </c>
      <c r="I854" s="340">
        <f t="shared" si="403"/>
        <v>0</v>
      </c>
      <c r="J854" s="340">
        <f t="shared" si="403"/>
        <v>0</v>
      </c>
      <c r="K854" s="340">
        <f t="shared" si="403"/>
        <v>0</v>
      </c>
      <c r="L854" s="340">
        <f t="shared" si="403"/>
        <v>0</v>
      </c>
      <c r="M854" s="340">
        <f t="shared" si="403"/>
        <v>0</v>
      </c>
      <c r="N854" s="340">
        <f t="shared" si="403"/>
        <v>0</v>
      </c>
      <c r="O854" s="340">
        <f t="shared" si="403"/>
        <v>0</v>
      </c>
      <c r="P854" s="340">
        <f t="shared" si="403"/>
        <v>0</v>
      </c>
      <c r="Q854" s="340">
        <f t="shared" si="403"/>
        <v>0</v>
      </c>
      <c r="R854" s="340">
        <f t="shared" si="403"/>
        <v>0</v>
      </c>
      <c r="T854" s="282"/>
      <c r="AJ854" s="341"/>
    </row>
    <row r="855" spans="1:36" s="231" customFormat="1" x14ac:dyDescent="0.25">
      <c r="A855" s="282"/>
      <c r="C855" s="340">
        <f>+C8</f>
        <v>185591302309.33411</v>
      </c>
      <c r="D855" s="340">
        <f>+D8</f>
        <v>17004969182.250002</v>
      </c>
      <c r="E855" s="340">
        <f>+E8</f>
        <v>17004969182.25</v>
      </c>
      <c r="F855" s="340">
        <f>+F8</f>
        <v>41371734418.330002</v>
      </c>
      <c r="G855" s="340">
        <f>+G8</f>
        <v>226963036727.66412</v>
      </c>
      <c r="H855" s="340">
        <f>+H8</f>
        <v>14684660955.315001</v>
      </c>
      <c r="I855" s="340">
        <f>+I8</f>
        <v>121344966287.683</v>
      </c>
      <c r="J855" s="340">
        <f>+J8</f>
        <v>105618070439.98112</v>
      </c>
      <c r="K855" s="340">
        <f>+K8</f>
        <v>22560928613.055</v>
      </c>
      <c r="L855" s="340">
        <f>+L8</f>
        <v>103004323046.18298</v>
      </c>
      <c r="M855" s="340">
        <f>+M8</f>
        <v>18340643241.500015</v>
      </c>
      <c r="N855" s="340">
        <f>+N8</f>
        <v>16305498507.66</v>
      </c>
      <c r="O855" s="340">
        <f>+O8</f>
        <v>138840783654.155</v>
      </c>
      <c r="P855" s="340">
        <f>+P8</f>
        <v>17495817366.472</v>
      </c>
      <c r="Q855" s="340">
        <f>+Q8</f>
        <v>88122253073.509125</v>
      </c>
      <c r="R855" s="340">
        <f>+R8</f>
        <v>103004323046.18298</v>
      </c>
      <c r="T855" s="282"/>
      <c r="AJ855" s="341"/>
    </row>
    <row r="856" spans="1:36" ht="30" x14ac:dyDescent="0.25">
      <c r="B856" s="22" t="s">
        <v>1</v>
      </c>
      <c r="C856" s="23" t="s">
        <v>758</v>
      </c>
      <c r="D856" s="23" t="s">
        <v>2</v>
      </c>
      <c r="E856" s="23" t="s">
        <v>3</v>
      </c>
      <c r="F856" s="23" t="s">
        <v>5</v>
      </c>
      <c r="G856" s="23" t="s">
        <v>759</v>
      </c>
      <c r="H856" s="23" t="s">
        <v>760</v>
      </c>
      <c r="I856" s="23" t="s">
        <v>761</v>
      </c>
      <c r="J856" s="23" t="s">
        <v>762</v>
      </c>
      <c r="K856" s="23" t="s">
        <v>763</v>
      </c>
      <c r="L856" s="23" t="s">
        <v>764</v>
      </c>
      <c r="M856" s="23" t="s">
        <v>765</v>
      </c>
      <c r="N856" s="23" t="s">
        <v>766</v>
      </c>
      <c r="O856" s="23" t="s">
        <v>767</v>
      </c>
      <c r="P856" s="23" t="s">
        <v>768</v>
      </c>
      <c r="Q856" s="23" t="s">
        <v>769</v>
      </c>
      <c r="R856" s="23" t="s">
        <v>770</v>
      </c>
      <c r="T856" s="253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335"/>
    </row>
    <row r="857" spans="1:36" x14ac:dyDescent="0.25">
      <c r="B857" s="27" t="s">
        <v>771</v>
      </c>
      <c r="C857" s="28">
        <f>+C858+C877</f>
        <v>185591302309.33408</v>
      </c>
      <c r="D857" s="28">
        <f>+D858+D877</f>
        <v>17004969182.250002</v>
      </c>
      <c r="E857" s="28">
        <f>+E858+E877</f>
        <v>17004969182.25</v>
      </c>
      <c r="F857" s="28">
        <f>+F858+F877</f>
        <v>41371734418.330002</v>
      </c>
      <c r="G857" s="28">
        <f t="shared" ref="G857:G876" si="404">+C857+D857-E857+F857</f>
        <v>226963036727.66406</v>
      </c>
      <c r="H857" s="28">
        <f>+H858+H877</f>
        <v>14684660955.315001</v>
      </c>
      <c r="I857" s="28">
        <f>+I858+I877</f>
        <v>121344966287.683</v>
      </c>
      <c r="J857" s="28">
        <f>+G857-I857</f>
        <v>105618070439.98106</v>
      </c>
      <c r="K857" s="28">
        <f>+K858+K877</f>
        <v>22560928613.055</v>
      </c>
      <c r="L857" s="28">
        <f>+L858+L877</f>
        <v>103004323046.18298</v>
      </c>
      <c r="M857" s="28">
        <f>+I857-L857</f>
        <v>18340643241.500015</v>
      </c>
      <c r="N857" s="28">
        <f>+N858+N877</f>
        <v>16305498507.66</v>
      </c>
      <c r="O857" s="28">
        <f>+O858+O877</f>
        <v>138840783654.155</v>
      </c>
      <c r="P857" s="28">
        <f>+O857-I857</f>
        <v>17495817366.472</v>
      </c>
      <c r="Q857" s="29">
        <f>+G857-O857</f>
        <v>88122253073.509064</v>
      </c>
      <c r="R857" s="29">
        <f>+L857</f>
        <v>103004323046.18298</v>
      </c>
      <c r="T857" s="282"/>
      <c r="U857" s="231"/>
      <c r="V857" s="231"/>
      <c r="W857" s="231"/>
      <c r="X857" s="231"/>
      <c r="Y857" s="231"/>
      <c r="Z857" s="231"/>
      <c r="AA857" s="231"/>
      <c r="AB857" s="231"/>
      <c r="AC857" s="231"/>
      <c r="AD857" s="231"/>
      <c r="AE857" s="231"/>
      <c r="AF857" s="231"/>
      <c r="AG857" s="231"/>
      <c r="AH857" s="231"/>
      <c r="AI857" s="231"/>
      <c r="AJ857" s="335"/>
    </row>
    <row r="858" spans="1:36" x14ac:dyDescent="0.25">
      <c r="B858" s="27" t="s">
        <v>772</v>
      </c>
      <c r="C858" s="30">
        <f>+C859+C862+C876</f>
        <v>164903437254.23407</v>
      </c>
      <c r="D858" s="30">
        <f>+D859+D862+D876</f>
        <v>793028294.77999997</v>
      </c>
      <c r="E858" s="30">
        <f>+E859+E862+E876</f>
        <v>2380025000</v>
      </c>
      <c r="F858" s="30">
        <f>+F859+F862+F876</f>
        <v>1276194120</v>
      </c>
      <c r="G858" s="30">
        <f t="shared" si="404"/>
        <v>164592634669.01407</v>
      </c>
      <c r="H858" s="30">
        <f>+H859+H862+H876</f>
        <v>12492464766.645</v>
      </c>
      <c r="I858" s="30">
        <f>+I859+I862+I876</f>
        <v>100841561191.243</v>
      </c>
      <c r="J858" s="30">
        <f t="shared" ref="J858:J903" si="405">+G858-I858</f>
        <v>63751073477.771072</v>
      </c>
      <c r="K858" s="30">
        <f>+K859+K862+K876</f>
        <v>19305419218.855</v>
      </c>
      <c r="L858" s="30">
        <f>+L859+L862+L876</f>
        <v>92290127408.14299</v>
      </c>
      <c r="M858" s="28">
        <f t="shared" ref="M858:M901" si="406">+I858-L858</f>
        <v>8551433783.1000061</v>
      </c>
      <c r="N858" s="30">
        <f>+N859+N862+N876</f>
        <v>11806746055.790001</v>
      </c>
      <c r="O858" s="30">
        <f>+O859+O862+O876</f>
        <v>109421912527.185</v>
      </c>
      <c r="P858" s="30">
        <f t="shared" ref="P858:P901" si="407">+O858-I858</f>
        <v>8580351335.9420013</v>
      </c>
      <c r="Q858" s="31">
        <f t="shared" ref="Q858:Q901" si="408">+G858-O858</f>
        <v>55170722141.829071</v>
      </c>
      <c r="R858" s="31">
        <f t="shared" ref="R858:R901" si="409">+L858</f>
        <v>92290127408.14299</v>
      </c>
      <c r="T858" s="253"/>
      <c r="U858" s="47"/>
      <c r="V858" s="47"/>
      <c r="AJ858" s="335"/>
    </row>
    <row r="859" spans="1:36" x14ac:dyDescent="0.25">
      <c r="B859" s="32" t="s">
        <v>8</v>
      </c>
      <c r="C859" s="33">
        <f>+C860+C861</f>
        <v>149371443995.9791</v>
      </c>
      <c r="D859" s="33">
        <f t="shared" ref="D859:O859" si="410">+D860+D861</f>
        <v>0</v>
      </c>
      <c r="E859" s="33">
        <f t="shared" si="410"/>
        <v>1992000000</v>
      </c>
      <c r="F859" s="33">
        <f>+F860+F861</f>
        <v>337560762</v>
      </c>
      <c r="G859" s="33">
        <f t="shared" si="404"/>
        <v>147717004757.9791</v>
      </c>
      <c r="H859" s="33">
        <f>+H860+H861</f>
        <v>10732665832</v>
      </c>
      <c r="I859" s="33">
        <f t="shared" si="410"/>
        <v>88905999295.309998</v>
      </c>
      <c r="J859" s="33">
        <f t="shared" si="405"/>
        <v>58811005462.669098</v>
      </c>
      <c r="K859" s="33">
        <f t="shared" si="410"/>
        <v>16936895565</v>
      </c>
      <c r="L859" s="33">
        <f t="shared" si="410"/>
        <v>83911883606.75</v>
      </c>
      <c r="M859" s="33">
        <f t="shared" si="406"/>
        <v>4994115688.5599976</v>
      </c>
      <c r="N859" s="33">
        <f t="shared" si="410"/>
        <v>11104987504</v>
      </c>
      <c r="O859" s="33">
        <f t="shared" si="410"/>
        <v>95701781849.309998</v>
      </c>
      <c r="P859" s="33">
        <f t="shared" si="407"/>
        <v>6795782554</v>
      </c>
      <c r="Q859" s="33">
        <f t="shared" si="408"/>
        <v>52015222908.669098</v>
      </c>
      <c r="R859" s="33">
        <f t="shared" si="409"/>
        <v>83911883606.75</v>
      </c>
      <c r="AJ859" s="335"/>
    </row>
    <row r="860" spans="1:36" x14ac:dyDescent="0.25">
      <c r="B860" s="36" t="s">
        <v>10</v>
      </c>
      <c r="C860" s="37">
        <f>+C10</f>
        <v>101403084626.31569</v>
      </c>
      <c r="D860" s="37">
        <f>+D10</f>
        <v>0</v>
      </c>
      <c r="E860" s="37">
        <f>+E10</f>
        <v>1992000000</v>
      </c>
      <c r="F860" s="37">
        <f>+F10</f>
        <v>337560762</v>
      </c>
      <c r="G860" s="37">
        <f t="shared" si="404"/>
        <v>99748645388.315689</v>
      </c>
      <c r="H860" s="37">
        <f>+H10</f>
        <v>10463412940</v>
      </c>
      <c r="I860" s="37">
        <f>+I10</f>
        <v>58103076093.75</v>
      </c>
      <c r="J860" s="37">
        <f t="shared" si="405"/>
        <v>41645569294.565689</v>
      </c>
      <c r="K860" s="37">
        <f>+K10</f>
        <v>10438668456</v>
      </c>
      <c r="L860" s="37">
        <f>+L10</f>
        <v>57884459482.75</v>
      </c>
      <c r="M860" s="37">
        <f t="shared" si="406"/>
        <v>218616611</v>
      </c>
      <c r="N860" s="37">
        <f>+N10</f>
        <v>10555718293</v>
      </c>
      <c r="O860" s="37">
        <f>+O10</f>
        <v>58211794639.75</v>
      </c>
      <c r="P860" s="37">
        <f t="shared" si="407"/>
        <v>108718546</v>
      </c>
      <c r="Q860" s="37">
        <f t="shared" si="408"/>
        <v>41536850748.565689</v>
      </c>
      <c r="R860" s="37">
        <f t="shared" si="409"/>
        <v>57884459482.75</v>
      </c>
      <c r="AJ860" s="335"/>
    </row>
    <row r="861" spans="1:36" x14ac:dyDescent="0.25">
      <c r="B861" s="36" t="s">
        <v>773</v>
      </c>
      <c r="C861" s="37">
        <f>+C47</f>
        <v>47968359369.663406</v>
      </c>
      <c r="D861" s="37">
        <f>+D47</f>
        <v>0</v>
      </c>
      <c r="E861" s="37">
        <f>+E47</f>
        <v>0</v>
      </c>
      <c r="F861" s="37">
        <f>+F47</f>
        <v>0</v>
      </c>
      <c r="G861" s="37">
        <f t="shared" si="404"/>
        <v>47968359369.663406</v>
      </c>
      <c r="H861" s="37">
        <f>+H47</f>
        <v>269252892</v>
      </c>
      <c r="I861" s="37">
        <f>+I47</f>
        <v>30802923201.560001</v>
      </c>
      <c r="J861" s="37">
        <f t="shared" si="405"/>
        <v>17165436168.103405</v>
      </c>
      <c r="K861" s="37">
        <f>+K47</f>
        <v>6498227109</v>
      </c>
      <c r="L861" s="37">
        <f>+L47</f>
        <v>26027424124</v>
      </c>
      <c r="M861" s="37">
        <f t="shared" si="406"/>
        <v>4775499077.5600014</v>
      </c>
      <c r="N861" s="37">
        <f>+N47</f>
        <v>549269211</v>
      </c>
      <c r="O861" s="37">
        <f>+O47</f>
        <v>37489987209.559998</v>
      </c>
      <c r="P861" s="37">
        <f t="shared" si="407"/>
        <v>6687064007.9999962</v>
      </c>
      <c r="Q861" s="37">
        <f t="shared" si="408"/>
        <v>10478372160.103409</v>
      </c>
      <c r="R861" s="37">
        <f t="shared" si="409"/>
        <v>26027424124</v>
      </c>
      <c r="AJ861" s="335"/>
    </row>
    <row r="862" spans="1:36" x14ac:dyDescent="0.25">
      <c r="B862" s="32" t="s">
        <v>774</v>
      </c>
      <c r="C862" s="33">
        <f>SUM(C863:C875)</f>
        <v>14948523434.432997</v>
      </c>
      <c r="D862" s="33">
        <f t="shared" ref="D862:O862" si="411">SUM(D863:D875)</f>
        <v>692848500.77999997</v>
      </c>
      <c r="E862" s="33">
        <f t="shared" si="411"/>
        <v>388025000</v>
      </c>
      <c r="F862" s="33">
        <f t="shared" si="411"/>
        <v>938633358</v>
      </c>
      <c r="G862" s="33">
        <f t="shared" si="404"/>
        <v>16191980293.212997</v>
      </c>
      <c r="H862" s="33">
        <f t="shared" si="411"/>
        <v>1743024759.6450002</v>
      </c>
      <c r="I862" s="33">
        <f>SUM(I863:I875)</f>
        <v>11472201811.673</v>
      </c>
      <c r="J862" s="33">
        <f t="shared" si="405"/>
        <v>4719778481.5399971</v>
      </c>
      <c r="K862" s="33">
        <f t="shared" si="411"/>
        <v>2351716678.855</v>
      </c>
      <c r="L862" s="33">
        <f t="shared" si="411"/>
        <v>7933801189.1330004</v>
      </c>
      <c r="M862" s="33">
        <f t="shared" si="406"/>
        <v>3538400622.54</v>
      </c>
      <c r="N862" s="33">
        <f t="shared" si="411"/>
        <v>684984376.78999996</v>
      </c>
      <c r="O862" s="33">
        <f t="shared" si="411"/>
        <v>13250779125.615</v>
      </c>
      <c r="P862" s="33">
        <f t="shared" si="407"/>
        <v>1778577313.9419994</v>
      </c>
      <c r="Q862" s="33">
        <f t="shared" si="408"/>
        <v>2941201167.5979977</v>
      </c>
      <c r="R862" s="33">
        <f t="shared" si="409"/>
        <v>7933801189.1330004</v>
      </c>
      <c r="AJ862" s="335"/>
    </row>
    <row r="863" spans="1:36" x14ac:dyDescent="0.25">
      <c r="B863" s="36" t="s">
        <v>775</v>
      </c>
      <c r="C863" s="37">
        <f>+C106+C107+C110+C111+C112+C114+C115+C116+C117+C119+C121+C122+C123+C124+C125+C127+C128+C130+C131+C133+C136+C139+C140+C145+C146+C147+C150+C151+C152+C153+C154+C155+C156+C158+C159+C162+C163+C164+C166+C167+C168+C169+C170+C173+C174+C175+C176+C177+C178+C179+C181+C183+C184+C185+C186+C187+C189+C190+C191+C192+C194+C195+C197+C198+C201+C202+C203+C204+C205+C210+C211+C213+C214+C216+C218</f>
        <v>3056874527.7799988</v>
      </c>
      <c r="D863" s="37">
        <f>+D106+D107+D110+D111+D112+D114+D115+D116+D117+D119+D121+D122+D123+D124+D125+D127+D128+D130+D131+D133+D136+D139+D140+D145+D146+D147+D150+D151+D152+D153+D154+D155+D156+D158+D159+D162+D163+D164+D166+D167+D168+D169+D170+D173+D174+D175+D176+D177+D178+D179+D181+D183+D184+D185+D186+D187+D189+D190+D191+D192+D194+D195+D197+D198+D201+D202+D203+D204+D205+D210+D211+D213+D214+D216+D218</f>
        <v>5000000</v>
      </c>
      <c r="E863" s="37">
        <f>+E106+E107+E110+E111+E112+E114+E115+E116+E117+E119+E121+E122+E123+E124+E125+E127+E128+E130+E131+E133+E136+E139+E140+E145+E146+E147+E150+E151+E152+E153+E154+E155+E156+E158+E159+E162+E163+E164+E166+E167+E168+E169+E170+E173+E174+E175+E176+E177+E178+E179+E181+E183+E184+E185+E186+E187+E189+E190+E191+E192+E194+E195+E197+E198+E201+E202+E203+E204+E205+E210+E211+E213+E214+E216+E218</f>
        <v>34000000</v>
      </c>
      <c r="F863" s="37">
        <f>+F106+F107+F110+F111+F112+F114+F115+F116+F117+F119+F121+F122+F123+F124+F125+F127+F128+F130+F131+F133+F136+F139+F140+F145+F146+F147+F150+F151+F152+F153+F154+F155+F156+F158+F159+F162+F163+F164+F166+F167+F168+F169+F170+F173+F174+F175+F176+F177+F178+F179+F181+F183+F184+F185+F186+F187+F189+F190+F191+F192+F194+F195+F197+F198+F201+F202+F203+F204+F205+F210+F211+F213+F214+F216+F218+6000000</f>
        <v>14500000</v>
      </c>
      <c r="G863" s="37">
        <f t="shared" si="404"/>
        <v>3042374527.7799988</v>
      </c>
      <c r="H863" s="37">
        <f>+H106+H107+H110+H111+H112+H114+H115+H116+H117+H119+H121+H122+H123+H124+H125+H127+H128+H130+H131+H133+H136+H139+H140+H145+H146+H147+H150+H151+H152+H153+H154+H155+H156+H158+H159+H162+H163+H164+H166+H167+H168+H169+H170+H173+H174+H175+H176+H177+H178+H179+H181+H183+H184+H185+H186+H187+H189+H190+H191+H192+H194+H195+H197+H198+H201+H202+H203+H204+H205+H210+H211+H213+H214+H216+H218</f>
        <v>147020096.72999999</v>
      </c>
      <c r="I863" s="37">
        <f>+I106+I107+I110+I111+I112+I114+I115+I116+I117+I119+I121+I122+I123+I124+I125+I127+I128+I130+I131+I133+I136+I139+I140+I145+I146+I147+I150+I151+I152+I153+I154+I155+I156+I158+I159+I162+I163+I164+I166+I167+I168+I169+I170+I173+I174+I175+I176+I177+I178+I179+I181+I183+I184+I185+I186+I187+I189+I190+I191+I192+I194+I195+I197+I198+I201+I202+I203+I204+I205+I210+I211+I213+I214+I216+I218</f>
        <v>1029951255.9399993</v>
      </c>
      <c r="J863" s="37">
        <f t="shared" si="405"/>
        <v>2012423271.8399994</v>
      </c>
      <c r="K863" s="37">
        <f>+K106+K107+K110+K111+K112+K114+K115+K116+K117+K119+K121+K122+K123+K124+K125+K127+K128+K130+K131+K133+K136+K139+K140+K145+K146+K147+K150+K151+K152+K153+K154+K155+K156+K158+K159+K162+K163+K164+K166+K167+K168+K169+K170+K173+K174+K175+K176+K177+K178+K179+K181+K183+K184+K185+K186+K187+K189+K190+K191+K192+K194+K195+K197+K198+K201+K202+K203+K204+K205+K210+K211+K213+K214+K216+K218</f>
        <v>66730832.310000002</v>
      </c>
      <c r="L863" s="37">
        <f>+L106+L107+L110+L111+L112+L114+L115+L116+L117+L119+L121+L122+L123+L124+L125+L127+L128+L130+L131+L133+L136+L139+L140+L145+L146+L147+L150+L151+L152+L153+L154+L155+L156+L158+L159+L162+L163+L164+L166+L167+L168+L169+L170+L173+L174+L175+L176+L177+L178+L179+L181+L183+L184+L185+L186+L187+L189+L190+L191+L192+L194+L195+L197+L198+L201+L202+L203+L204+L205+L210+L211+L213+L214+L216+L218</f>
        <v>701669930.87999928</v>
      </c>
      <c r="M863" s="37">
        <f t="shared" si="406"/>
        <v>328281325.06000006</v>
      </c>
      <c r="N863" s="37">
        <f>+N106+N107+N110+N111+N112+N114+N115+N116+N117+N119+N121+N122+N123+N124+N125+N127+N128+N130+N131+N133+N136+N139+N140+N145+N146+N147+N150+N151+N152+N153+N154+N155+N156+N158+N159+N162+N163+N164+N166+N167+N168+N169+N170+N173+N174+N175+N176+N177+N178+N179+N181+N183+N184+N185+N186+N187+N189+N190+N191+N192+N194+N195+N197+N198+N201+N202+N203+N204+N205+N210+N211+N213+N214+N216+N218</f>
        <v>58208894.729999997</v>
      </c>
      <c r="O863" s="37">
        <f>+O106+O107+O110+O111+O112+O114+O115+O116+O117+O119+O121+O122+O123+O124+O125+O127+O128+O130+O131+O133+O136+O139+O140+O145+O146+O147+O150+O151+O152+O153+O154+O155+O156+O158+O159+O162+O163+O164+O166+O167+O168+O169+O170+O173+O174+O175+O176+O177+O178+O179+O181+O183+O184+O185+O186+O187+O189+O190+O191+O192+O194+O195+O197+O198+O201+O202+O203+O204+O205+O210+O211+O213+O214+O216+O218</f>
        <v>1640777414.8199992</v>
      </c>
      <c r="P863" s="37">
        <f t="shared" si="407"/>
        <v>610826158.87999988</v>
      </c>
      <c r="Q863" s="37">
        <f t="shared" si="408"/>
        <v>1401597112.9599996</v>
      </c>
      <c r="R863" s="37">
        <f t="shared" si="409"/>
        <v>701669930.87999928</v>
      </c>
      <c r="AJ863" s="335"/>
    </row>
    <row r="864" spans="1:36" x14ac:dyDescent="0.25">
      <c r="B864" s="36" t="s">
        <v>776</v>
      </c>
      <c r="C864" s="37">
        <f>+C234+C235+C275+C276+C285+C307+C308</f>
        <v>1476059236.5680001</v>
      </c>
      <c r="D864" s="37">
        <f>+D234+D235+D275+D276+D285+D307+D308</f>
        <v>0</v>
      </c>
      <c r="E864" s="37">
        <f>+E234+E235+E275+E276+E285+E307+E308</f>
        <v>0</v>
      </c>
      <c r="F864" s="37">
        <f>+F234+F235+F275+F276+F285+F307+F308</f>
        <v>250869991.25999999</v>
      </c>
      <c r="G864" s="37">
        <f t="shared" si="404"/>
        <v>1726929227.8280001</v>
      </c>
      <c r="H864" s="37">
        <f>+H234+H235+H275+H276+H285+H307+H308</f>
        <v>147093516</v>
      </c>
      <c r="I864" s="37">
        <f>+I234+I235+I275+I276+I285+I307+I308</f>
        <v>1331084828</v>
      </c>
      <c r="J864" s="37">
        <f t="shared" si="405"/>
        <v>395844399.82800007</v>
      </c>
      <c r="K864" s="37">
        <f>+K234+K235+K275+K276+K285+K307+K308</f>
        <v>184715440</v>
      </c>
      <c r="L864" s="37">
        <f>+L234+L235+L275+L276+L285+L307+L308</f>
        <v>1174353683</v>
      </c>
      <c r="M864" s="37">
        <f t="shared" si="406"/>
        <v>156731145</v>
      </c>
      <c r="N864" s="37">
        <f>+N234+N235+N275+N276+N285+N307+N308</f>
        <v>412110595</v>
      </c>
      <c r="O864" s="37">
        <f>+O234+O235+O275+O276+O285+O307+O308</f>
        <v>1653657082</v>
      </c>
      <c r="P864" s="37">
        <f t="shared" si="407"/>
        <v>322572254</v>
      </c>
      <c r="Q864" s="37">
        <f t="shared" si="408"/>
        <v>73272145.828000069</v>
      </c>
      <c r="R864" s="37">
        <f t="shared" si="409"/>
        <v>1174353683</v>
      </c>
      <c r="AJ864" s="335"/>
    </row>
    <row r="865" spans="1:36" x14ac:dyDescent="0.25">
      <c r="B865" s="36" t="s">
        <v>777</v>
      </c>
      <c r="C865" s="37">
        <f>+C272+C299</f>
        <v>294473263.72500002</v>
      </c>
      <c r="D865" s="37">
        <f>+D272+D299</f>
        <v>0</v>
      </c>
      <c r="E865" s="37">
        <f>+E272+E299</f>
        <v>0</v>
      </c>
      <c r="F865" s="37">
        <f>+F272+F299</f>
        <v>2000000</v>
      </c>
      <c r="G865" s="37">
        <f t="shared" si="404"/>
        <v>296473263.72500002</v>
      </c>
      <c r="H865" s="37">
        <f>+H272+H299</f>
        <v>492250</v>
      </c>
      <c r="I865" s="37">
        <f>+I272+I299</f>
        <v>245192070</v>
      </c>
      <c r="J865" s="37">
        <f t="shared" si="405"/>
        <v>51281193.725000024</v>
      </c>
      <c r="K865" s="37">
        <f>+K272+K299</f>
        <v>27063286</v>
      </c>
      <c r="L865" s="37">
        <f>+L272+L299</f>
        <v>186379186</v>
      </c>
      <c r="M865" s="37">
        <f t="shared" si="406"/>
        <v>58812884</v>
      </c>
      <c r="N865" s="37">
        <f>+N272+N299</f>
        <v>492250</v>
      </c>
      <c r="O865" s="37">
        <f>+O272+O299</f>
        <v>262571150</v>
      </c>
      <c r="P865" s="37">
        <f t="shared" si="407"/>
        <v>17379080</v>
      </c>
      <c r="Q865" s="37">
        <f t="shared" si="408"/>
        <v>33902113.725000024</v>
      </c>
      <c r="R865" s="37">
        <f t="shared" si="409"/>
        <v>186379186</v>
      </c>
      <c r="AJ865" s="335"/>
    </row>
    <row r="866" spans="1:36" x14ac:dyDescent="0.25">
      <c r="B866" s="36" t="s">
        <v>778</v>
      </c>
      <c r="C866" s="37">
        <f>+C312</f>
        <v>386883923.94</v>
      </c>
      <c r="D866" s="37">
        <f>+D312</f>
        <v>158848500.78</v>
      </c>
      <c r="E866" s="37">
        <f>+E312</f>
        <v>0</v>
      </c>
      <c r="F866" s="37">
        <f>+F312</f>
        <v>0</v>
      </c>
      <c r="G866" s="37">
        <f t="shared" si="404"/>
        <v>545732424.72000003</v>
      </c>
      <c r="H866" s="37">
        <f>+H312</f>
        <v>46377243</v>
      </c>
      <c r="I866" s="37">
        <f>+I312</f>
        <v>369111287</v>
      </c>
      <c r="J866" s="37">
        <f t="shared" si="405"/>
        <v>176621137.72000003</v>
      </c>
      <c r="K866" s="37">
        <f>+K312</f>
        <v>41992132</v>
      </c>
      <c r="L866" s="37">
        <f>+L312</f>
        <v>345947407</v>
      </c>
      <c r="M866" s="37">
        <f t="shared" si="406"/>
        <v>23163880</v>
      </c>
      <c r="N866" s="37">
        <f>+N312</f>
        <v>45749061</v>
      </c>
      <c r="O866" s="37">
        <f>+O312</f>
        <v>377130579</v>
      </c>
      <c r="P866" s="37">
        <f t="shared" si="407"/>
        <v>8019292</v>
      </c>
      <c r="Q866" s="37">
        <f t="shared" si="408"/>
        <v>168601845.72000003</v>
      </c>
      <c r="R866" s="37">
        <f t="shared" si="409"/>
        <v>345947407</v>
      </c>
      <c r="AJ866" s="335"/>
    </row>
    <row r="867" spans="1:36" x14ac:dyDescent="0.25">
      <c r="B867" s="36" t="s">
        <v>779</v>
      </c>
      <c r="C867" s="37">
        <f>+C288+C289+C290+C291+C292+C294+C295+C297</f>
        <v>290119587.52499998</v>
      </c>
      <c r="D867" s="37">
        <f>+D288+D289+D290+D291+D292+D294+D295+D297</f>
        <v>29000000</v>
      </c>
      <c r="E867" s="37">
        <f>+E288+E289+E290+E291+E292+E294+E295+E297</f>
        <v>0</v>
      </c>
      <c r="F867" s="37">
        <f>+F288+F289+F290+F291+F292+F294+F295+F297</f>
        <v>53763366.740000002</v>
      </c>
      <c r="G867" s="37">
        <f t="shared" si="404"/>
        <v>372882954.26499999</v>
      </c>
      <c r="H867" s="37">
        <f>+H288+H289+H290+H291+H292+H294+H295+H297</f>
        <v>55566700</v>
      </c>
      <c r="I867" s="37">
        <f>+I288+I289+I290+I291+I292+I294+I295+I297</f>
        <v>109548999.96000001</v>
      </c>
      <c r="J867" s="37">
        <f t="shared" si="405"/>
        <v>263333954.30499998</v>
      </c>
      <c r="K867" s="37">
        <f>+K288+K289+K290+K291+K292+K294+K295+K297</f>
        <v>2700800</v>
      </c>
      <c r="L867" s="37">
        <f>+L288+L289+L290+L291+L292+L294+L295+L297</f>
        <v>49632299.960000001</v>
      </c>
      <c r="M867" s="37">
        <f t="shared" si="406"/>
        <v>59916700.000000007</v>
      </c>
      <c r="N867" s="37">
        <f>+N288+N289+N290+N291+N292+N294+N295+N297</f>
        <v>10975150</v>
      </c>
      <c r="O867" s="37">
        <f>+O288+O289+O290+O291+O292+O294+O295+O297</f>
        <v>118391519.96000001</v>
      </c>
      <c r="P867" s="37">
        <f t="shared" si="407"/>
        <v>8842520</v>
      </c>
      <c r="Q867" s="37">
        <f t="shared" si="408"/>
        <v>254491434.30499998</v>
      </c>
      <c r="R867" s="37">
        <f t="shared" si="409"/>
        <v>49632299.960000001</v>
      </c>
      <c r="AJ867" s="335"/>
    </row>
    <row r="868" spans="1:36" x14ac:dyDescent="0.25">
      <c r="B868" s="36" t="s">
        <v>780</v>
      </c>
      <c r="C868" s="37">
        <f>+C264+C267+C268+C269+C270+C271+C273+C281+C302+C303</f>
        <v>4526286805.5699997</v>
      </c>
      <c r="D868" s="37">
        <f>+D264+D267+D268+D269+D270+D271+D273+D281+D302+D303</f>
        <v>470000000</v>
      </c>
      <c r="E868" s="37">
        <f>+E264+E267+E268+E269+E270+E271+E273+E281+E302+E303</f>
        <v>0</v>
      </c>
      <c r="F868" s="37">
        <f>+F264+F267+F268+F269+F270+F271+F273+F281+F302+F303</f>
        <v>450000000</v>
      </c>
      <c r="G868" s="37">
        <f t="shared" si="404"/>
        <v>5446286805.5699997</v>
      </c>
      <c r="H868" s="37">
        <f>+H264+H267+H268+H269+H270+H271+H273+H281+H302+H303</f>
        <v>47661000</v>
      </c>
      <c r="I868" s="37">
        <f>+I264+I267+I268+I269+I270+I271+I273+I281+I302+I303</f>
        <v>4427385585.6700001</v>
      </c>
      <c r="J868" s="37">
        <f t="shared" si="405"/>
        <v>1018901219.8999996</v>
      </c>
      <c r="K868" s="37">
        <f>+K264+K267+K268+K269+K270+K271+K273+K281+K302+K303</f>
        <v>452125395.45999998</v>
      </c>
      <c r="L868" s="37">
        <f>+L264+L267+L268+L269+L270+L271+L273+L281+L302+L303</f>
        <v>2771511153.48</v>
      </c>
      <c r="M868" s="37">
        <f t="shared" si="406"/>
        <v>1655874432.1900001</v>
      </c>
      <c r="N868" s="37">
        <f>+N264+N267+N268+N269+N270+N271+N273+N281+N302+N303</f>
        <v>67511000</v>
      </c>
      <c r="O868" s="37">
        <f>+O264+O267+O268+O269+O270+O271+O273+O281+O302+O303</f>
        <v>4906616349</v>
      </c>
      <c r="P868" s="37">
        <f t="shared" si="407"/>
        <v>479230763.32999992</v>
      </c>
      <c r="Q868" s="37">
        <f t="shared" si="408"/>
        <v>539670456.56999969</v>
      </c>
      <c r="R868" s="37">
        <f t="shared" si="409"/>
        <v>2771511153.48</v>
      </c>
      <c r="AJ868" s="335"/>
    </row>
    <row r="869" spans="1:36" x14ac:dyDescent="0.25">
      <c r="B869" s="36" t="s">
        <v>781</v>
      </c>
      <c r="C869" s="37">
        <f>+C242+C244+C245+C246+C247+C248+C249+C250+C251+C252</f>
        <v>1447080451.605</v>
      </c>
      <c r="D869" s="37">
        <f>+D242+D244+D245+D246+D247+D248+D249+D250+D251+D252</f>
        <v>0</v>
      </c>
      <c r="E869" s="37">
        <f>+E242+E244+E245+E246+E247+E248+E249+E250+E251+E252</f>
        <v>0</v>
      </c>
      <c r="F869" s="37">
        <f>+F242+F244+F245+F246+F247+F248+F249+F250+F251+F252</f>
        <v>165000000</v>
      </c>
      <c r="G869" s="37">
        <f t="shared" si="404"/>
        <v>1612080451.605</v>
      </c>
      <c r="H869" s="37">
        <f>+H242+H244+H245+H246+H247+H248+H249+H250+H251+H252</f>
        <v>1153069320.0050001</v>
      </c>
      <c r="I869" s="37">
        <f>+I242+I244+I245+I246+I247+I248+I249+I250+I251+I252</f>
        <v>1384533789.0050001</v>
      </c>
      <c r="J869" s="37">
        <f t="shared" si="405"/>
        <v>227546662.5999999</v>
      </c>
      <c r="K869" s="37">
        <f>+K242+K244+K245+K246+K247+K248+K249+K250+K251+K252</f>
        <v>1189933581.2350001</v>
      </c>
      <c r="L869" s="37">
        <f>+L242+L244+L245+L246+L247+L248+L249+L250+L251+L252</f>
        <v>1354836265.925</v>
      </c>
      <c r="M869" s="37">
        <f t="shared" si="406"/>
        <v>29697523.080000162</v>
      </c>
      <c r="N869" s="37">
        <f>+N242+N244+N245+N246+N247+N248+N249+N250+N251+N252</f>
        <v>0</v>
      </c>
      <c r="O869" s="37">
        <f>+O242+O244+O245+O246+O247+O248+O249+O250+O251+O252</f>
        <v>1392149848.0050001</v>
      </c>
      <c r="P869" s="37">
        <f t="shared" si="407"/>
        <v>7616059</v>
      </c>
      <c r="Q869" s="37">
        <f t="shared" si="408"/>
        <v>219930603.5999999</v>
      </c>
      <c r="R869" s="37">
        <f t="shared" si="409"/>
        <v>1354836265.925</v>
      </c>
      <c r="AJ869" s="335"/>
    </row>
    <row r="870" spans="1:36" s="47" customFormat="1" x14ac:dyDescent="0.25">
      <c r="A870" s="3"/>
      <c r="B870" s="36" t="s">
        <v>782</v>
      </c>
      <c r="C870" s="37">
        <f>+C279+C334</f>
        <v>813758755</v>
      </c>
      <c r="D870" s="37">
        <f>+D279+D334</f>
        <v>0</v>
      </c>
      <c r="E870" s="37">
        <f>+E279+E334</f>
        <v>0</v>
      </c>
      <c r="F870" s="37">
        <f>+F279+F334</f>
        <v>0</v>
      </c>
      <c r="G870" s="37">
        <f t="shared" si="404"/>
        <v>813758755</v>
      </c>
      <c r="H870" s="37">
        <f>+H279+H334</f>
        <v>0</v>
      </c>
      <c r="I870" s="37">
        <f>+I279+I334</f>
        <v>671376584</v>
      </c>
      <c r="J870" s="37">
        <f t="shared" si="405"/>
        <v>142382171</v>
      </c>
      <c r="K870" s="37">
        <f>+K279+K334</f>
        <v>93946960</v>
      </c>
      <c r="L870" s="37">
        <f>+L279+L334</f>
        <v>351466741</v>
      </c>
      <c r="M870" s="37">
        <f t="shared" si="406"/>
        <v>319909843</v>
      </c>
      <c r="N870" s="37">
        <f>+N279+N334</f>
        <v>0</v>
      </c>
      <c r="O870" s="37">
        <f>+O279+O334</f>
        <v>676618628</v>
      </c>
      <c r="P870" s="37">
        <f t="shared" si="407"/>
        <v>5242044</v>
      </c>
      <c r="Q870" s="37">
        <f t="shared" si="408"/>
        <v>137140127</v>
      </c>
      <c r="R870" s="37">
        <f t="shared" si="409"/>
        <v>351466741</v>
      </c>
      <c r="T870" s="3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 s="335"/>
    </row>
    <row r="871" spans="1:36" s="47" customFormat="1" x14ac:dyDescent="0.25">
      <c r="A871" s="3"/>
      <c r="B871" s="36" t="s">
        <v>783</v>
      </c>
      <c r="C871" s="37">
        <f>+C256+C258</f>
        <v>1899016970.8699999</v>
      </c>
      <c r="D871" s="37">
        <f>+D256+D258</f>
        <v>0</v>
      </c>
      <c r="E871" s="37">
        <f>+E256+E258</f>
        <v>354025000</v>
      </c>
      <c r="F871" s="37">
        <f>+F256+F258</f>
        <v>0</v>
      </c>
      <c r="G871" s="37">
        <f t="shared" si="404"/>
        <v>1544991970.8699999</v>
      </c>
      <c r="H871" s="37">
        <f>+H256+H258</f>
        <v>24711124</v>
      </c>
      <c r="I871" s="37">
        <f>+I256+I258</f>
        <v>1322039305</v>
      </c>
      <c r="J871" s="37">
        <f t="shared" si="405"/>
        <v>222952665.86999989</v>
      </c>
      <c r="K871" s="37">
        <f>+K256+K258</f>
        <v>179718334</v>
      </c>
      <c r="L871" s="37">
        <f>+L256+L258</f>
        <v>564740295</v>
      </c>
      <c r="M871" s="37">
        <f t="shared" si="406"/>
        <v>757299010</v>
      </c>
      <c r="N871" s="37">
        <f>+N256+N258</f>
        <v>711124</v>
      </c>
      <c r="O871" s="37">
        <f>+O256+O258</f>
        <v>1502935901.0020001</v>
      </c>
      <c r="P871" s="37">
        <f t="shared" si="407"/>
        <v>180896596.00200009</v>
      </c>
      <c r="Q871" s="37">
        <f t="shared" si="408"/>
        <v>42056069.867999792</v>
      </c>
      <c r="R871" s="37">
        <f t="shared" si="409"/>
        <v>564740295</v>
      </c>
      <c r="T871" s="3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 s="335"/>
    </row>
    <row r="872" spans="1:36" x14ac:dyDescent="0.25">
      <c r="B872" s="36" t="s">
        <v>784</v>
      </c>
      <c r="C872" s="37">
        <f>+C222+C223+C224+C225</f>
        <v>153400118.03999999</v>
      </c>
      <c r="D872" s="37">
        <f>+D222+D223+D224+D225</f>
        <v>0</v>
      </c>
      <c r="E872" s="37">
        <f>+E222+E223+E224+E225</f>
        <v>0</v>
      </c>
      <c r="F872" s="37">
        <f>+F222+F223+F224+F225</f>
        <v>0</v>
      </c>
      <c r="G872" s="37">
        <f t="shared" si="404"/>
        <v>153400118.03999999</v>
      </c>
      <c r="H872" s="37">
        <f>+H222+H223+H224+H225</f>
        <v>0</v>
      </c>
      <c r="I872" s="37">
        <f>+I222+I223+I224+I225</f>
        <v>146292213</v>
      </c>
      <c r="J872" s="37">
        <f t="shared" si="405"/>
        <v>7107905.0399999917</v>
      </c>
      <c r="K872" s="37">
        <f>+K222+K223+K224+K225</f>
        <v>12820905</v>
      </c>
      <c r="L872" s="37">
        <f>+L222+L223+L224+L225</f>
        <v>69729311</v>
      </c>
      <c r="M872" s="37">
        <f t="shared" si="406"/>
        <v>76562902</v>
      </c>
      <c r="N872" s="37">
        <f>+N222+N223+N224+N225</f>
        <v>0</v>
      </c>
      <c r="O872" s="37">
        <f>+O222+O223+O224+O225</f>
        <v>146292213</v>
      </c>
      <c r="P872" s="37">
        <f t="shared" si="407"/>
        <v>0</v>
      </c>
      <c r="Q872" s="37">
        <f t="shared" si="408"/>
        <v>7107905.0399999917</v>
      </c>
      <c r="R872" s="37">
        <f t="shared" si="409"/>
        <v>69729311</v>
      </c>
      <c r="AJ872" s="335"/>
    </row>
    <row r="873" spans="1:36" x14ac:dyDescent="0.25">
      <c r="A873"/>
      <c r="B873" s="36" t="s">
        <v>785</v>
      </c>
      <c r="C873" s="37">
        <f>+C230+C231+C232+C228</f>
        <v>105461798.77500001</v>
      </c>
      <c r="D873" s="37">
        <f>+D230+D231+D232+D228</f>
        <v>30000000</v>
      </c>
      <c r="E873" s="37">
        <f>+E230+E231+E232+E228</f>
        <v>0</v>
      </c>
      <c r="F873" s="37">
        <f>+F230+F231+F232+F228</f>
        <v>2500000</v>
      </c>
      <c r="G873" s="37">
        <f t="shared" si="404"/>
        <v>137961798.77500001</v>
      </c>
      <c r="H873" s="37">
        <f>+H230+H231+H232+H228</f>
        <v>15944057</v>
      </c>
      <c r="I873" s="37">
        <f>+I230+I231+I232+I228</f>
        <v>71728837</v>
      </c>
      <c r="J873" s="37">
        <f t="shared" si="405"/>
        <v>66232961.775000006</v>
      </c>
      <c r="K873" s="37">
        <f>+K230+K231+K232+K228</f>
        <v>17249368</v>
      </c>
      <c r="L873" s="37">
        <f>+L230+L231+L232+L228</f>
        <v>25746493</v>
      </c>
      <c r="M873" s="37">
        <f t="shared" si="406"/>
        <v>45982344</v>
      </c>
      <c r="N873" s="37">
        <f>+N230+N231+N232+N228</f>
        <v>15944057</v>
      </c>
      <c r="O873" s="37">
        <f>+O230+O231+O232+O228</f>
        <v>71728837</v>
      </c>
      <c r="P873" s="37">
        <f t="shared" si="407"/>
        <v>0</v>
      </c>
      <c r="Q873" s="37">
        <f t="shared" si="408"/>
        <v>66232961.775000006</v>
      </c>
      <c r="R873" s="37">
        <f t="shared" si="409"/>
        <v>25746493</v>
      </c>
      <c r="AJ873" s="335"/>
    </row>
    <row r="874" spans="1:36" x14ac:dyDescent="0.25">
      <c r="A874"/>
      <c r="B874" s="36" t="s">
        <v>786</v>
      </c>
      <c r="C874" s="37">
        <f>+C239+C240+C253</f>
        <v>207577883.30000001</v>
      </c>
      <c r="D874" s="37">
        <f>+D239+D240+D253</f>
        <v>0</v>
      </c>
      <c r="E874" s="37">
        <f>+E239+E240+E253</f>
        <v>0</v>
      </c>
      <c r="F874" s="37">
        <f>+F239+F240+F253</f>
        <v>0</v>
      </c>
      <c r="G874" s="37">
        <f t="shared" si="404"/>
        <v>207577883.30000001</v>
      </c>
      <c r="H874" s="37">
        <f>+H239+H240+H253</f>
        <v>6578301.9100000039</v>
      </c>
      <c r="I874" s="37">
        <f>+I239+I240+I253</f>
        <v>64389646.100000001</v>
      </c>
      <c r="J874" s="37">
        <f t="shared" si="405"/>
        <v>143188237.20000002</v>
      </c>
      <c r="K874" s="37">
        <f>+K239+K240+K253</f>
        <v>5695850.8500000015</v>
      </c>
      <c r="L874" s="37">
        <f>+L239+L240+L253</f>
        <v>62812104.889999993</v>
      </c>
      <c r="M874" s="37">
        <f t="shared" si="406"/>
        <v>1577541.2100000083</v>
      </c>
      <c r="N874" s="37">
        <f>+N239+N240+N253</f>
        <v>898451.06000000238</v>
      </c>
      <c r="O874" s="37">
        <f>+O239+O240+O253</f>
        <v>167873539.82999998</v>
      </c>
      <c r="P874" s="37">
        <f t="shared" si="407"/>
        <v>103483893.72999999</v>
      </c>
      <c r="Q874" s="37">
        <f t="shared" si="408"/>
        <v>39704343.470000029</v>
      </c>
      <c r="R874" s="37">
        <f t="shared" si="409"/>
        <v>62812104.889999993</v>
      </c>
      <c r="AJ874" s="335"/>
    </row>
    <row r="875" spans="1:36" x14ac:dyDescent="0.25">
      <c r="A875"/>
      <c r="B875" s="36" t="s">
        <v>787</v>
      </c>
      <c r="C875" s="37">
        <f>+C261+C277+C280+C284+C305+C310+C317+C319</f>
        <v>291530111.73500001</v>
      </c>
      <c r="D875" s="37">
        <v>0</v>
      </c>
      <c r="E875" s="37">
        <f>+E261+E277+E280+E284+E305+E310+E317+E319</f>
        <v>0</v>
      </c>
      <c r="F875" s="37">
        <f>+F261+F277+F280+F284+F305+F310+F317+F319</f>
        <v>0</v>
      </c>
      <c r="G875" s="37">
        <f t="shared" si="404"/>
        <v>291530111.73500001</v>
      </c>
      <c r="H875" s="37">
        <f>+H261+H277+H280+H284+H305+H310+H317+H319</f>
        <v>98511151</v>
      </c>
      <c r="I875" s="37">
        <f>+I261+I277+I280+I284+I305+I310+I317+I319</f>
        <v>299567410.99800009</v>
      </c>
      <c r="J875" s="37">
        <f t="shared" si="405"/>
        <v>-8037299.263000071</v>
      </c>
      <c r="K875" s="37">
        <f>+K261+K277+K280+K284+K305+K310+K317+K319</f>
        <v>77023794</v>
      </c>
      <c r="L875" s="37">
        <f>+L261+L277+L280+L284+L305+L310+L317+L319</f>
        <v>274976317.99800009</v>
      </c>
      <c r="M875" s="37">
        <f t="shared" si="406"/>
        <v>24591093</v>
      </c>
      <c r="N875" s="37">
        <f>+N261+N277+N280+N284+N305+N310+N317+N319</f>
        <v>72383794</v>
      </c>
      <c r="O875" s="37">
        <f>+O261+O277+O280+O284+O305+O310+O317+O319</f>
        <v>334036063.99800009</v>
      </c>
      <c r="P875" s="37">
        <f t="shared" si="407"/>
        <v>34468653</v>
      </c>
      <c r="Q875" s="37">
        <f t="shared" si="408"/>
        <v>-42505952.263000071</v>
      </c>
      <c r="R875" s="37">
        <f t="shared" si="409"/>
        <v>274976317.99800009</v>
      </c>
      <c r="T875"/>
      <c r="AJ875" s="335"/>
    </row>
    <row r="876" spans="1:36" x14ac:dyDescent="0.25">
      <c r="A876"/>
      <c r="B876" s="32" t="s">
        <v>788</v>
      </c>
      <c r="C876" s="33">
        <f>+C325+C329+C332</f>
        <v>583469823.82200003</v>
      </c>
      <c r="D876" s="33">
        <f>+D325+D329+D332+D320</f>
        <v>100179794</v>
      </c>
      <c r="E876" s="33">
        <f>+E325+E329+E332</f>
        <v>0</v>
      </c>
      <c r="F876" s="33">
        <f>+F325+F329+F332</f>
        <v>0</v>
      </c>
      <c r="G876" s="33">
        <f t="shared" si="404"/>
        <v>683649617.82200003</v>
      </c>
      <c r="H876" s="33">
        <f>+H325+H329+H332+H334</f>
        <v>16774175</v>
      </c>
      <c r="I876" s="33">
        <f>+I325+I329+I332</f>
        <v>463360084.25999999</v>
      </c>
      <c r="J876" s="33">
        <f t="shared" si="405"/>
        <v>220289533.56200004</v>
      </c>
      <c r="K876" s="33">
        <f>+K325+K329+K332+K334</f>
        <v>16806975</v>
      </c>
      <c r="L876" s="33">
        <f>+L325+L329+L332</f>
        <v>444442612.25999999</v>
      </c>
      <c r="M876" s="33">
        <f t="shared" si="406"/>
        <v>18917472</v>
      </c>
      <c r="N876" s="33">
        <f>+N325+N329+N332</f>
        <v>16774175</v>
      </c>
      <c r="O876" s="33">
        <f>+O325+O329+O332</f>
        <v>469351552.25999999</v>
      </c>
      <c r="P876" s="33">
        <f t="shared" si="407"/>
        <v>5991468</v>
      </c>
      <c r="Q876" s="33">
        <f t="shared" si="408"/>
        <v>214298065.56200004</v>
      </c>
      <c r="R876" s="33">
        <f t="shared" si="409"/>
        <v>444442612.25999999</v>
      </c>
      <c r="T876"/>
      <c r="AJ876" s="335"/>
    </row>
    <row r="877" spans="1:36" x14ac:dyDescent="0.25">
      <c r="A877"/>
      <c r="B877" s="32" t="str">
        <f>+B335</f>
        <v>GASTOS DE INVERSION</v>
      </c>
      <c r="C877" s="42">
        <f>+C335</f>
        <v>20687865055.099998</v>
      </c>
      <c r="D877" s="42">
        <f>+D335</f>
        <v>16211940887.470001</v>
      </c>
      <c r="E877" s="42">
        <f>+E335</f>
        <v>14624944182.25</v>
      </c>
      <c r="F877" s="42">
        <f>+F335</f>
        <v>40095540298.330002</v>
      </c>
      <c r="G877" s="42">
        <f>+C877+D877-E877+F877</f>
        <v>62370402058.650002</v>
      </c>
      <c r="H877" s="42">
        <f>+H335</f>
        <v>2192196188.6700001</v>
      </c>
      <c r="I877" s="42">
        <f>+I335</f>
        <v>20503405096.439999</v>
      </c>
      <c r="J877" s="42">
        <f t="shared" si="405"/>
        <v>41866996962.210007</v>
      </c>
      <c r="K877" s="42">
        <f>+K335</f>
        <v>3255509394.1999998</v>
      </c>
      <c r="L877" s="42">
        <f>+L335</f>
        <v>10714195638.040001</v>
      </c>
      <c r="M877" s="42">
        <f>+M335</f>
        <v>9789209458.3999977</v>
      </c>
      <c r="N877" s="42">
        <f>+N335</f>
        <v>4498752451.8699999</v>
      </c>
      <c r="O877" s="42">
        <f>+O335</f>
        <v>29418871126.970001</v>
      </c>
      <c r="P877" s="42">
        <f>+P335</f>
        <v>8915466030.5300026</v>
      </c>
      <c r="Q877" s="42">
        <f>+Q335</f>
        <v>32951530931.68</v>
      </c>
      <c r="R877" s="42">
        <f>+R335</f>
        <v>10714195638.040001</v>
      </c>
      <c r="T877"/>
      <c r="AJ877" s="335"/>
    </row>
    <row r="878" spans="1:36" x14ac:dyDescent="0.25">
      <c r="A878"/>
      <c r="B878" s="32" t="str">
        <f>+B336</f>
        <v>EJE 1. EXCELENCIA ACADEMICA</v>
      </c>
      <c r="C878" s="42">
        <f>+C336</f>
        <v>6881297847</v>
      </c>
      <c r="D878" s="33">
        <f>+D879+D880+D881</f>
        <v>0</v>
      </c>
      <c r="E878" s="33">
        <f>+E879+E880+E881</f>
        <v>4284978039.6399999</v>
      </c>
      <c r="F878" s="33">
        <f>+F879+F880+F881</f>
        <v>2510638845.6399999</v>
      </c>
      <c r="G878" s="33">
        <f t="shared" ref="G878:G903" si="412">+C878+D878-E878+F878</f>
        <v>5106958653</v>
      </c>
      <c r="H878" s="33">
        <f>+H879+H880+H881</f>
        <v>94354889</v>
      </c>
      <c r="I878" s="33">
        <f>+I879+I880+I881</f>
        <v>4253076345</v>
      </c>
      <c r="J878" s="33">
        <f t="shared" si="405"/>
        <v>853882308</v>
      </c>
      <c r="K878" s="33">
        <f>+K879+K880+K881</f>
        <v>538324221.1500001</v>
      </c>
      <c r="L878" s="33">
        <f>+L879+L880+L881</f>
        <v>2742704441.1500001</v>
      </c>
      <c r="M878" s="34">
        <f t="shared" si="406"/>
        <v>1510371903.8499999</v>
      </c>
      <c r="N878" s="33">
        <f>+N879+N880+N881</f>
        <v>30923089</v>
      </c>
      <c r="O878" s="33">
        <f>+O879+O880+O881</f>
        <v>5100471509</v>
      </c>
      <c r="P878" s="33">
        <f t="shared" si="407"/>
        <v>847395164</v>
      </c>
      <c r="Q878" s="35">
        <f t="shared" si="408"/>
        <v>6487144</v>
      </c>
      <c r="R878" s="35">
        <f t="shared" si="409"/>
        <v>2742704441.1500001</v>
      </c>
      <c r="T878"/>
      <c r="AJ878" s="335"/>
    </row>
    <row r="879" spans="1:36" x14ac:dyDescent="0.25">
      <c r="A879"/>
      <c r="B879" s="36" t="s">
        <v>789</v>
      </c>
      <c r="C879" s="37">
        <f>+C339+C344+C348+C355+C359+C361+C367+C373+C379+C384</f>
        <v>2550000000</v>
      </c>
      <c r="D879" s="37">
        <f>+D339+D344+D348+D355+D359+D361+D367+D373+D379+D384</f>
        <v>0</v>
      </c>
      <c r="E879" s="37">
        <f>+E339+E344+E348+E355+E359+E361+E367+E373+E379+E384</f>
        <v>2550000000</v>
      </c>
      <c r="F879" s="37">
        <f>+F339+F344+F348+F355+F359+F361+F367+F373+F379+F384</f>
        <v>0</v>
      </c>
      <c r="G879" s="37">
        <f t="shared" si="412"/>
        <v>0</v>
      </c>
      <c r="H879" s="37">
        <f>+H339+H344+H348+H355+H359+H361+H367+H373+H379+H384</f>
        <v>0</v>
      </c>
      <c r="I879" s="37">
        <f>+I339+I344+I348+I355+I359+I361+I367+I373+I379+I384</f>
        <v>0</v>
      </c>
      <c r="J879" s="37">
        <f t="shared" si="405"/>
        <v>0</v>
      </c>
      <c r="K879" s="37">
        <f>+K339+K344+K348+K355+K359+K361+K367+K373+K379+K384</f>
        <v>0</v>
      </c>
      <c r="L879" s="37">
        <f>+L339+L344+L348+L355+L359+L361+L367+L373+L379+L384</f>
        <v>0</v>
      </c>
      <c r="M879" s="37">
        <f t="shared" si="406"/>
        <v>0</v>
      </c>
      <c r="N879" s="37">
        <f>+N339+N344+N348+N355+N359+N361+N367+N373+N379+N384</f>
        <v>0</v>
      </c>
      <c r="O879" s="37">
        <f>+O339+O344+O348+O355+O359+O361+O367+O373+O379+O384</f>
        <v>0</v>
      </c>
      <c r="P879" s="37">
        <f t="shared" si="407"/>
        <v>0</v>
      </c>
      <c r="Q879" s="37">
        <f t="shared" si="408"/>
        <v>0</v>
      </c>
      <c r="R879" s="37">
        <f t="shared" si="409"/>
        <v>0</v>
      </c>
      <c r="T879"/>
      <c r="AJ879" s="335"/>
    </row>
    <row r="880" spans="1:36" x14ac:dyDescent="0.25">
      <c r="A880"/>
      <c r="B880" s="36" t="s">
        <v>790</v>
      </c>
      <c r="C880" s="37">
        <f>+C340+C345+C356+C368+C374</f>
        <v>1092000000</v>
      </c>
      <c r="D880" s="37">
        <f>+D340+D345+D356+D368+D374</f>
        <v>0</v>
      </c>
      <c r="E880" s="37">
        <f>+E340+E345+E356+E368+E374</f>
        <v>393155000</v>
      </c>
      <c r="F880" s="37">
        <f>+F340+F345+F356+F368+F374</f>
        <v>0</v>
      </c>
      <c r="G880" s="37">
        <f t="shared" si="412"/>
        <v>698845000</v>
      </c>
      <c r="H880" s="37">
        <f>+H340+H345+H356+H368+H374</f>
        <v>0</v>
      </c>
      <c r="I880" s="37">
        <f>+I340+I345+I356+I368+I374</f>
        <v>279754830</v>
      </c>
      <c r="J880" s="37">
        <f t="shared" si="405"/>
        <v>419090170</v>
      </c>
      <c r="K880" s="37">
        <f>+K340+K345+K356+K368+K374</f>
        <v>29645000</v>
      </c>
      <c r="L880" s="169">
        <f>+I880</f>
        <v>279754830</v>
      </c>
      <c r="M880" s="37">
        <f t="shared" si="406"/>
        <v>0</v>
      </c>
      <c r="N880" s="37">
        <f>+N340+N345+N356+N368+N374</f>
        <v>0</v>
      </c>
      <c r="O880" s="37">
        <f>+O340+O345+O356+O368+O374</f>
        <v>698845000</v>
      </c>
      <c r="P880" s="37">
        <f t="shared" si="407"/>
        <v>419090170</v>
      </c>
      <c r="Q880" s="37">
        <f t="shared" si="408"/>
        <v>0</v>
      </c>
      <c r="R880" s="37">
        <f t="shared" si="409"/>
        <v>279754830</v>
      </c>
      <c r="T880"/>
      <c r="AJ880" s="335"/>
    </row>
    <row r="881" spans="1:36" x14ac:dyDescent="0.25">
      <c r="A881"/>
      <c r="B881" s="36" t="s">
        <v>791</v>
      </c>
      <c r="C881" s="37">
        <f>+C341+C346+C350+C357+C363+C369+C381</f>
        <v>3239297847</v>
      </c>
      <c r="D881" s="37">
        <f>+D341+D346+D350+D357+D363+D369+D381</f>
        <v>0</v>
      </c>
      <c r="E881" s="37">
        <f>+E341+E346+E350+E357+E363+E369+E381</f>
        <v>1341823039.6399999</v>
      </c>
      <c r="F881" s="37">
        <f>+F341+F346+F350+F357+F363+F369+F381</f>
        <v>2510638845.6399999</v>
      </c>
      <c r="G881" s="37">
        <f t="shared" si="412"/>
        <v>4408113653</v>
      </c>
      <c r="H881" s="37">
        <f>+H341+H346+H350+H357+H363+H369+H381</f>
        <v>94354889</v>
      </c>
      <c r="I881" s="37">
        <f>+I341+I346+I350+I357+I363+I369+I381</f>
        <v>3973321515</v>
      </c>
      <c r="J881" s="37">
        <f t="shared" si="405"/>
        <v>434792138</v>
      </c>
      <c r="K881" s="37">
        <f>+K341+K346+K350+K357+K363+K369+K381</f>
        <v>508679221.1500001</v>
      </c>
      <c r="L881" s="37">
        <f>+L341+L346+L350+L357+L363+L369+L381</f>
        <v>2462949611.1500001</v>
      </c>
      <c r="M881" s="37">
        <f t="shared" si="406"/>
        <v>1510371903.8499999</v>
      </c>
      <c r="N881" s="37">
        <f>+N341+N346+N350+N357+N363+N369+N381</f>
        <v>30923089</v>
      </c>
      <c r="O881" s="37">
        <f>+O341+O346+O350+O357+O363+O369+O381</f>
        <v>4401626509</v>
      </c>
      <c r="P881" s="37">
        <f t="shared" si="407"/>
        <v>428304994</v>
      </c>
      <c r="Q881" s="37">
        <f t="shared" si="408"/>
        <v>6487144</v>
      </c>
      <c r="R881" s="37">
        <f t="shared" si="409"/>
        <v>2462949611.1500001</v>
      </c>
      <c r="T881"/>
      <c r="AJ881" s="335"/>
    </row>
    <row r="882" spans="1:36" x14ac:dyDescent="0.25">
      <c r="A882"/>
      <c r="B882" s="32" t="str">
        <f>+B387</f>
        <v>EJE 2. COMPROMISO SOCIAL.</v>
      </c>
      <c r="C882" s="33">
        <f>+C883+C884+C885</f>
        <v>8773077896</v>
      </c>
      <c r="D882" s="33">
        <f>+D883+D884+D885</f>
        <v>0</v>
      </c>
      <c r="E882" s="33">
        <f>+E883+E884+E885</f>
        <v>4741412126.04</v>
      </c>
      <c r="F882" s="33">
        <f>+F883+F884+F885</f>
        <v>1200000000</v>
      </c>
      <c r="G882" s="33">
        <f t="shared" si="412"/>
        <v>5231665769.96</v>
      </c>
      <c r="H882" s="33">
        <f t="shared" ref="H882:R882" si="413">+H883+H884+H885</f>
        <v>19301621</v>
      </c>
      <c r="I882" s="33">
        <f t="shared" si="413"/>
        <v>4881219641.29</v>
      </c>
      <c r="J882" s="33">
        <f t="shared" si="413"/>
        <v>350446128.67000008</v>
      </c>
      <c r="K882" s="33">
        <f t="shared" si="413"/>
        <v>488924004.28999996</v>
      </c>
      <c r="L882" s="33">
        <f t="shared" si="413"/>
        <v>2511714859.1900001</v>
      </c>
      <c r="M882" s="33">
        <f t="shared" si="413"/>
        <v>2369504782.0999999</v>
      </c>
      <c r="N882" s="33">
        <f t="shared" si="413"/>
        <v>0</v>
      </c>
      <c r="O882" s="33">
        <f t="shared" si="413"/>
        <v>5215068095.3600006</v>
      </c>
      <c r="P882" s="33">
        <f t="shared" si="413"/>
        <v>333848454.07000065</v>
      </c>
      <c r="Q882" s="33">
        <f t="shared" si="413"/>
        <v>16597674.599999428</v>
      </c>
      <c r="R882" s="33">
        <f t="shared" si="413"/>
        <v>2511714859.1900001</v>
      </c>
      <c r="T882"/>
      <c r="AJ882" s="335"/>
    </row>
    <row r="883" spans="1:36" x14ac:dyDescent="0.25">
      <c r="A883"/>
      <c r="B883" s="36" t="s">
        <v>789</v>
      </c>
      <c r="C883" s="37">
        <f>+C392+C396+C400+C408+C412+C416+C420+C429+C433+C438+C442+C450+C454+C458+C462+C469+C473+C480+C486+C490+C496</f>
        <v>1774528424</v>
      </c>
      <c r="D883" s="37">
        <f>+D392+D396+D400+D408+D412+D416+D420+D429+D433+D438+D442+D450+D454+D458+D462+D469+D473+D480+D486+D490+D496</f>
        <v>0</v>
      </c>
      <c r="E883" s="37">
        <f>+E392+E396+E400+E408+E412+E416+E420+E429+E433+E438+E442+E450+E454+E458+E462+E469+E473+E480+E486+E490+E496</f>
        <v>1774528424</v>
      </c>
      <c r="F883" s="37">
        <f>+F392+F396+F400+F408+F412+F416+F420+F429+F433+F438+F442+F450+F454+F458+F462+F469+F473+F480+F486+F490+F496</f>
        <v>0</v>
      </c>
      <c r="G883" s="37">
        <f t="shared" si="412"/>
        <v>0</v>
      </c>
      <c r="H883" s="37">
        <f>+H392+H396+H400+H408+H412+H416+H420+H429+H433+H438+H442+H450+H454+H458+H462+H469+H473+H480+H486+H490+H496</f>
        <v>0</v>
      </c>
      <c r="I883" s="37">
        <f>+I392+I396+I400+I408+I412+I416+I420+I429+I433+I438+I442+I450+I454+I458+I462+I469+I473+I480+I486+I490+I496</f>
        <v>0</v>
      </c>
      <c r="J883" s="37">
        <f t="shared" si="405"/>
        <v>0</v>
      </c>
      <c r="K883" s="37">
        <f>+K392+K396+K400+K408+K412+K416+K420+K429+K433+K438+K442+K450+K454+K458+K462+K469+K473+K480+K486+K490+K496</f>
        <v>0</v>
      </c>
      <c r="L883" s="37">
        <f>+L392+L396+L400+L408+L412+L416+L420+L429+L433+L438+L442+L450+L454+L458+L462+L469+L473+L480+L486+L490+L496</f>
        <v>-13298</v>
      </c>
      <c r="M883" s="37">
        <f t="shared" si="406"/>
        <v>13298</v>
      </c>
      <c r="N883" s="37">
        <f>+N392+N396+N400+N408+N412+N416+N420+N429+N433+N438+N442+N450+N454+N458+N462+N469+N473+N480+N486+N490+N496</f>
        <v>0</v>
      </c>
      <c r="O883" s="37">
        <f>+O392+O396+O400+O408+O412+O416+O420+O429+O433+O438+O442+O450+O454+O458+O462+O469+O473+O480+O486+O490+O496</f>
        <v>0</v>
      </c>
      <c r="P883" s="37">
        <f t="shared" si="407"/>
        <v>0</v>
      </c>
      <c r="Q883" s="37">
        <f t="shared" si="408"/>
        <v>0</v>
      </c>
      <c r="R883" s="37">
        <f t="shared" si="409"/>
        <v>-13298</v>
      </c>
      <c r="T883"/>
      <c r="AJ883" s="335"/>
    </row>
    <row r="884" spans="1:36" x14ac:dyDescent="0.25">
      <c r="A884"/>
      <c r="B884" s="36" t="s">
        <v>790</v>
      </c>
      <c r="C884" s="37">
        <f>+C393+C397+C401+C405+C409+C413+C417+C423+C426+C430+C439+C443+C446+C451+C455+C459+C463+C470+C474+C477+C481</f>
        <v>924669038</v>
      </c>
      <c r="D884" s="37">
        <f>+D393+D397+D401+D405+D409+D413+D417+D423+D426+D430+D439+D443+D446+D451+D455+D459+D463+D470+D474+D477+D481</f>
        <v>0</v>
      </c>
      <c r="E884" s="37">
        <f>+E393+E397+E401+E405+E409+E413+E417+E423+E426+E430+E439+E443+E446+E451+E455+E459+E463+E470+E474+E477+E481</f>
        <v>727887581</v>
      </c>
      <c r="F884" s="37">
        <f>+F393+F397+F401+F405+F409+F413+F417+F423+F426+F430+F439+F443+F446+F451+F455+F459+F463+F470+F474+F477+F481</f>
        <v>0</v>
      </c>
      <c r="G884" s="37">
        <f t="shared" si="412"/>
        <v>196781457</v>
      </c>
      <c r="H884" s="37">
        <f>+H393+H397+H401+H405+H409+H413+H417+H423+H426+H430+H439+H443+H446+H451+H455+H459+H463+H470+H474+H477+H481</f>
        <v>0</v>
      </c>
      <c r="I884" s="37">
        <f>+I393+I397+I401+I405+I409+I413+I417+I423+I426+I430+I439+I443+I446+I451+I455+I459+I463+I470+I474+I477+I481</f>
        <v>189711611</v>
      </c>
      <c r="J884" s="37">
        <f t="shared" si="405"/>
        <v>7069846</v>
      </c>
      <c r="K884" s="37">
        <f>+K393+K397+K401+K405+K409+K413+K417+K423+K426+K430+K439+K443+K446+K451+K455+K459+K463+K470+K474+K477+K481</f>
        <v>0</v>
      </c>
      <c r="L884" s="37">
        <f>+L393+L397+L401+L405+L409+L413+L417+L423+L426+L430+L439+L443+L446+L451+L455+L459+L463+L470+L474+L477+L481</f>
        <v>157930154</v>
      </c>
      <c r="M884" s="37">
        <f t="shared" si="406"/>
        <v>31781457</v>
      </c>
      <c r="N884" s="37">
        <f>+N393+N397+N401+N405+N409+N413+N417+N423+N426+N430+N439+N443+N446+N451+N455+N459+N463+N470+N474+N477+N481</f>
        <v>0</v>
      </c>
      <c r="O884" s="37">
        <f>+O393+O397+O401+O405+O409+O413+O417+O423+O426+O430+O439+O443+O446+O451+O455+O459+O463+O470+O474+O477+O481</f>
        <v>196781457</v>
      </c>
      <c r="P884" s="37">
        <f t="shared" si="407"/>
        <v>7069846</v>
      </c>
      <c r="Q884" s="37">
        <f t="shared" si="408"/>
        <v>0</v>
      </c>
      <c r="R884" s="37">
        <f t="shared" si="409"/>
        <v>157930154</v>
      </c>
      <c r="T884"/>
      <c r="AJ884" s="335"/>
    </row>
    <row r="885" spans="1:36" s="47" customFormat="1" x14ac:dyDescent="0.25">
      <c r="A885"/>
      <c r="B885" s="36" t="s">
        <v>791</v>
      </c>
      <c r="C885" s="37">
        <f>+C394+C398+C402+C406+C410+C414+C418+C424+C427+C431+C434+C435+C440+C444+C452+C456+C460+C464+C466+C471+C475+C478+C482+C488+C492+C497</f>
        <v>6073880434</v>
      </c>
      <c r="D885" s="37">
        <f>+D394+D398+D402+D406+D410+D414+D418+D424+D427+D431+D434+D435+D440+D444+D452+D456+D460+D464+D466+D471+D475+D478+D482+D488+D492+D497</f>
        <v>0</v>
      </c>
      <c r="E885" s="37">
        <f>+E394+E398+E402+E406+E410+E414+E418+E424+E427+E431+E434+E435+E440+E444+E452+E456+E460+E464+E466+E471+E475+E478+E482+E488+E492+E497</f>
        <v>2238996121.04</v>
      </c>
      <c r="F885" s="37">
        <f>+F394+F398+F402+F406+F410+F414+F418+F424+F427+F431+F434+F435+F440+F444+F452+F456+F460+F464+F466+F471+F475+F478+F482+F488+F492+F497</f>
        <v>1200000000</v>
      </c>
      <c r="G885" s="37">
        <f t="shared" si="412"/>
        <v>5034884312.96</v>
      </c>
      <c r="H885" s="37">
        <f>+H394+H398+H402+H406+H410+H414+H418+H424+H427+H431+H434+H435+H440+H444+H452+H456+H460+H464+H466+H471+H475+H478+H482+H488+H492+H497</f>
        <v>19301621</v>
      </c>
      <c r="I885" s="37">
        <f>+I394+I398+I402+I406+I410+I414+I418+I424+I427+I431+I434+I435+I440+I444+I452+I456+I460+I464+I466+I471+I475+I478+I482+I488+I492+I497</f>
        <v>4691508030.29</v>
      </c>
      <c r="J885" s="37">
        <f t="shared" si="405"/>
        <v>343376282.67000008</v>
      </c>
      <c r="K885" s="37">
        <f>+K394+K398+K402+K406+K410+K414+K418+K424+K427+K431+K434+K435+K440+K444+K452+K456+K460+K464+K466+K471+K475+K478+K482+K488+K492+K497</f>
        <v>488924004.28999996</v>
      </c>
      <c r="L885" s="37">
        <f>+L394+L398+L402+L406+L410+L414+L418+L424+L427+L431+L434+L435+L440+L444+L452+L456+L460+L464+L466+L471+L475+L478+L482+L488+L492+L497</f>
        <v>2353798003.1900001</v>
      </c>
      <c r="M885" s="37">
        <f t="shared" si="406"/>
        <v>2337710027.0999999</v>
      </c>
      <c r="N885" s="37">
        <f>+N394+N398+N402+N406+N410+N414+N418+N424+N427+N431+N434+N435+N440+N444+N452+N456+N460+N464+N466+N471+N475+N478+N482+N488+N492+N497</f>
        <v>0</v>
      </c>
      <c r="O885" s="37">
        <f>+O394+O398+O402+O406+O410+O414+O418+O424+O427+O431+O434+O435+O440+O444+O452+O456+O460+O464+O466+O471+O475+O478+O482+O488+O492+O497</f>
        <v>5018286638.3600006</v>
      </c>
      <c r="P885" s="37">
        <f t="shared" si="407"/>
        <v>326778608.07000065</v>
      </c>
      <c r="Q885" s="37">
        <f t="shared" si="408"/>
        <v>16597674.599999428</v>
      </c>
      <c r="R885" s="37">
        <f t="shared" si="409"/>
        <v>2353798003.1900001</v>
      </c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 s="335"/>
    </row>
    <row r="886" spans="1:36" s="47" customFormat="1" x14ac:dyDescent="0.25">
      <c r="A886"/>
      <c r="B886" s="32" t="str">
        <f>+B498</f>
        <v>EJE 3. COMPROMISO AMBIENTAL</v>
      </c>
      <c r="C886" s="33">
        <f>+C887+C888+C889</f>
        <v>967500000</v>
      </c>
      <c r="D886" s="33">
        <f>+D887+D888+D889</f>
        <v>0</v>
      </c>
      <c r="E886" s="33">
        <f>+E887+E888+E889</f>
        <v>715928089</v>
      </c>
      <c r="F886" s="33">
        <f>+F887+F888+F889</f>
        <v>0</v>
      </c>
      <c r="G886" s="33">
        <f t="shared" si="412"/>
        <v>251571911</v>
      </c>
      <c r="H886" s="33">
        <f t="shared" ref="H886:R886" si="414">+H887+H888+H889</f>
        <v>0</v>
      </c>
      <c r="I886" s="33">
        <f t="shared" si="414"/>
        <v>251571911</v>
      </c>
      <c r="J886" s="33">
        <f t="shared" si="414"/>
        <v>0</v>
      </c>
      <c r="K886" s="33">
        <f t="shared" si="414"/>
        <v>5082256</v>
      </c>
      <c r="L886" s="33">
        <f t="shared" si="414"/>
        <v>129821001</v>
      </c>
      <c r="M886" s="33">
        <f t="shared" si="414"/>
        <v>121750910</v>
      </c>
      <c r="N886" s="33">
        <f t="shared" si="414"/>
        <v>0</v>
      </c>
      <c r="O886" s="33">
        <f t="shared" si="414"/>
        <v>251571911</v>
      </c>
      <c r="P886" s="33">
        <f t="shared" si="414"/>
        <v>0</v>
      </c>
      <c r="Q886" s="33">
        <f t="shared" si="414"/>
        <v>0</v>
      </c>
      <c r="R886" s="33">
        <f t="shared" si="414"/>
        <v>129821001</v>
      </c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 s="335"/>
    </row>
    <row r="887" spans="1:36" s="256" customFormat="1" x14ac:dyDescent="0.25">
      <c r="A887"/>
      <c r="B887" s="36" t="s">
        <v>789</v>
      </c>
      <c r="C887" s="37">
        <f>+C502+C508</f>
        <v>15500000</v>
      </c>
      <c r="D887" s="37">
        <f>+D502+D508</f>
        <v>0</v>
      </c>
      <c r="E887" s="37">
        <f>+E502+E508</f>
        <v>15500000</v>
      </c>
      <c r="F887" s="37">
        <f>+F502+F508</f>
        <v>0</v>
      </c>
      <c r="G887" s="37">
        <f t="shared" si="412"/>
        <v>0</v>
      </c>
      <c r="H887" s="37">
        <f>+H502+H508</f>
        <v>0</v>
      </c>
      <c r="I887" s="37">
        <f>+I502+I508</f>
        <v>0</v>
      </c>
      <c r="J887" s="37">
        <f t="shared" si="405"/>
        <v>0</v>
      </c>
      <c r="K887" s="37">
        <f>+K502+K508</f>
        <v>0</v>
      </c>
      <c r="L887" s="37">
        <f>+L502+L508</f>
        <v>0</v>
      </c>
      <c r="M887" s="37">
        <f t="shared" si="406"/>
        <v>0</v>
      </c>
      <c r="N887" s="37">
        <f>+N502+N508</f>
        <v>0</v>
      </c>
      <c r="O887" s="37">
        <f>+O502+O508</f>
        <v>0</v>
      </c>
      <c r="P887" s="37">
        <f t="shared" si="407"/>
        <v>0</v>
      </c>
      <c r="Q887" s="37">
        <f t="shared" si="408"/>
        <v>0</v>
      </c>
      <c r="R887" s="37">
        <f t="shared" si="409"/>
        <v>0</v>
      </c>
      <c r="S887" s="274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 s="335"/>
    </row>
    <row r="888" spans="1:36" s="231" customFormat="1" x14ac:dyDescent="0.25">
      <c r="A888"/>
      <c r="B888" s="36" t="s">
        <v>790</v>
      </c>
      <c r="C888" s="37">
        <f>+C509</f>
        <v>10000000</v>
      </c>
      <c r="D888" s="37">
        <f>+D509</f>
        <v>0</v>
      </c>
      <c r="E888" s="37">
        <f>+E509</f>
        <v>10000000</v>
      </c>
      <c r="F888" s="37">
        <f>+F509</f>
        <v>0</v>
      </c>
      <c r="G888" s="37">
        <f t="shared" si="412"/>
        <v>0</v>
      </c>
      <c r="H888" s="37">
        <f>+H509</f>
        <v>0</v>
      </c>
      <c r="I888" s="37">
        <f>+I509</f>
        <v>0</v>
      </c>
      <c r="J888" s="37">
        <f t="shared" si="405"/>
        <v>0</v>
      </c>
      <c r="K888" s="37">
        <f>+K509</f>
        <v>0</v>
      </c>
      <c r="L888" s="37">
        <f>+L509</f>
        <v>0</v>
      </c>
      <c r="M888" s="37">
        <f t="shared" si="406"/>
        <v>0</v>
      </c>
      <c r="N888" s="37">
        <f>+N509</f>
        <v>0</v>
      </c>
      <c r="O888" s="37">
        <f>+O509</f>
        <v>0</v>
      </c>
      <c r="P888" s="37">
        <f t="shared" si="407"/>
        <v>0</v>
      </c>
      <c r="Q888" s="37">
        <f t="shared" si="408"/>
        <v>0</v>
      </c>
      <c r="R888" s="37">
        <f t="shared" si="409"/>
        <v>0</v>
      </c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 s="335"/>
    </row>
    <row r="889" spans="1:36" s="231" customFormat="1" x14ac:dyDescent="0.25">
      <c r="A889"/>
      <c r="B889" s="36" t="s">
        <v>791</v>
      </c>
      <c r="C889" s="37">
        <f>+C510</f>
        <v>942000000</v>
      </c>
      <c r="D889" s="37">
        <f>+D510</f>
        <v>0</v>
      </c>
      <c r="E889" s="37">
        <f>+E510</f>
        <v>690428089</v>
      </c>
      <c r="F889" s="37">
        <f>+F510</f>
        <v>0</v>
      </c>
      <c r="G889" s="37">
        <f t="shared" si="412"/>
        <v>251571911</v>
      </c>
      <c r="H889" s="37">
        <f>+H510</f>
        <v>0</v>
      </c>
      <c r="I889" s="37">
        <f>+I510</f>
        <v>251571911</v>
      </c>
      <c r="J889" s="37">
        <f t="shared" si="405"/>
        <v>0</v>
      </c>
      <c r="K889" s="37">
        <f>+K510</f>
        <v>5082256</v>
      </c>
      <c r="L889" s="37">
        <f>+L510</f>
        <v>129821001</v>
      </c>
      <c r="M889" s="37">
        <f t="shared" si="406"/>
        <v>121750910</v>
      </c>
      <c r="N889" s="37">
        <f>+N510</f>
        <v>0</v>
      </c>
      <c r="O889" s="37">
        <f>+O510</f>
        <v>251571911</v>
      </c>
      <c r="P889" s="37">
        <f t="shared" si="407"/>
        <v>0</v>
      </c>
      <c r="Q889" s="37">
        <f t="shared" si="408"/>
        <v>0</v>
      </c>
      <c r="R889" s="37">
        <f t="shared" si="409"/>
        <v>129821001</v>
      </c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 s="335"/>
    </row>
    <row r="890" spans="1:36" s="256" customFormat="1" x14ac:dyDescent="0.25">
      <c r="A890"/>
      <c r="B890" s="32" t="str">
        <f>+B511</f>
        <v>EJE 4. EFICIENCIA Y TRANSPARENCIA ADMINISTRATIVA</v>
      </c>
      <c r="C890" s="33">
        <f>+C891+C892+C893+C894</f>
        <v>4065989312.0999999</v>
      </c>
      <c r="D890" s="33">
        <f>+D891+D892+D893+D894</f>
        <v>500000000</v>
      </c>
      <c r="E890" s="33">
        <f>+E891+E892+E893+E894</f>
        <v>4084139382.8000002</v>
      </c>
      <c r="F890" s="33">
        <f>+F891+F892+F893+F894</f>
        <v>2365000000</v>
      </c>
      <c r="G890" s="33">
        <f t="shared" si="412"/>
        <v>2846849929.3000002</v>
      </c>
      <c r="H890" s="33">
        <f t="shared" ref="H890:R890" si="415">+H891+H892+H893+H894</f>
        <v>113828075</v>
      </c>
      <c r="I890" s="33">
        <f t="shared" si="415"/>
        <v>1652208612.8</v>
      </c>
      <c r="J890" s="33">
        <f t="shared" si="415"/>
        <v>1194641316.5</v>
      </c>
      <c r="K890" s="33">
        <f t="shared" si="415"/>
        <v>154581536.5</v>
      </c>
      <c r="L890" s="33">
        <f t="shared" si="415"/>
        <v>870492075.5</v>
      </c>
      <c r="M890" s="33">
        <f t="shared" si="415"/>
        <v>781716537.29999995</v>
      </c>
      <c r="N890" s="33">
        <f t="shared" si="415"/>
        <v>0</v>
      </c>
      <c r="O890" s="33">
        <f t="shared" si="415"/>
        <v>3743839929.3000002</v>
      </c>
      <c r="P890" s="33">
        <f t="shared" si="415"/>
        <v>2091631316.5</v>
      </c>
      <c r="Q890" s="33">
        <f t="shared" si="415"/>
        <v>-896990000</v>
      </c>
      <c r="R890" s="33">
        <f t="shared" si="415"/>
        <v>870492075.5</v>
      </c>
      <c r="S890" s="274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 s="335"/>
    </row>
    <row r="891" spans="1:36" s="256" customFormat="1" x14ac:dyDescent="0.25">
      <c r="A891"/>
      <c r="B891" s="36" t="s">
        <v>789</v>
      </c>
      <c r="C891" s="37">
        <f>+C515+C518+C524+C531</f>
        <v>2816478047</v>
      </c>
      <c r="D891" s="37">
        <f>+D515+D518+D524+D531</f>
        <v>0</v>
      </c>
      <c r="E891" s="37">
        <f>+E515+E518+E524+E531</f>
        <v>2816478047</v>
      </c>
      <c r="F891" s="37">
        <f>+F515+F518+F524+F531</f>
        <v>0</v>
      </c>
      <c r="G891" s="37">
        <f t="shared" si="412"/>
        <v>0</v>
      </c>
      <c r="H891" s="37">
        <f>+H515+H518+H524+H531</f>
        <v>0</v>
      </c>
      <c r="I891" s="37">
        <f>+I515+I518+I524+I531</f>
        <v>0</v>
      </c>
      <c r="J891" s="37">
        <f t="shared" si="405"/>
        <v>0</v>
      </c>
      <c r="K891" s="37">
        <f>+K515+K518+K524+K531</f>
        <v>0</v>
      </c>
      <c r="L891" s="37">
        <f>+L515+L518+L524+L531</f>
        <v>0</v>
      </c>
      <c r="M891" s="37">
        <f t="shared" si="406"/>
        <v>0</v>
      </c>
      <c r="N891" s="37">
        <f>+N515+N518+N524+N531</f>
        <v>0</v>
      </c>
      <c r="O891" s="37">
        <f>+O515+O518+O524+O531</f>
        <v>0</v>
      </c>
      <c r="P891" s="37">
        <f t="shared" si="407"/>
        <v>0</v>
      </c>
      <c r="Q891" s="37">
        <f t="shared" si="408"/>
        <v>0</v>
      </c>
      <c r="R891" s="37">
        <f t="shared" si="409"/>
        <v>0</v>
      </c>
      <c r="S891" s="274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 s="335"/>
    </row>
    <row r="892" spans="1:36" s="256" customFormat="1" x14ac:dyDescent="0.25">
      <c r="A892"/>
      <c r="B892" s="36" t="s">
        <v>790</v>
      </c>
      <c r="C892" s="37">
        <f>+C516+C519+C522+C525+C528</f>
        <v>595000000</v>
      </c>
      <c r="D892" s="37">
        <f>+D516+D519+D522+D525+D528</f>
        <v>0</v>
      </c>
      <c r="E892" s="37">
        <f>+E516+E519+E522+E525+E528</f>
        <v>73672877.099999994</v>
      </c>
      <c r="F892" s="37">
        <f>+F516+F519+F522+F525+F528</f>
        <v>0</v>
      </c>
      <c r="G892" s="37">
        <f t="shared" si="412"/>
        <v>521327122.89999998</v>
      </c>
      <c r="H892" s="37">
        <f>+H516+H519+H522+H525+H528</f>
        <v>0</v>
      </c>
      <c r="I892" s="37">
        <f>+I516+I519+I522+I525+I528</f>
        <v>520892472</v>
      </c>
      <c r="J892" s="37">
        <f t="shared" si="405"/>
        <v>434650.89999997616</v>
      </c>
      <c r="K892" s="37">
        <f>+K516+K519+K522+K525+K528</f>
        <v>9052912</v>
      </c>
      <c r="L892" s="37">
        <f>+L516+L519+L522+L525+L528</f>
        <v>359115410</v>
      </c>
      <c r="M892" s="37">
        <f t="shared" si="406"/>
        <v>161777062</v>
      </c>
      <c r="N892" s="37">
        <f>+N516+N519+N522+N525+N528</f>
        <v>0</v>
      </c>
      <c r="O892" s="37">
        <f>+O516+O519+O522+O525+O528</f>
        <v>521327122.89999998</v>
      </c>
      <c r="P892" s="37">
        <f t="shared" si="407"/>
        <v>434650.89999997616</v>
      </c>
      <c r="Q892" s="37">
        <f t="shared" si="408"/>
        <v>0</v>
      </c>
      <c r="R892" s="37">
        <f t="shared" si="409"/>
        <v>359115410</v>
      </c>
      <c r="S892" s="274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 s="335"/>
    </row>
    <row r="893" spans="1:36" x14ac:dyDescent="0.25">
      <c r="A893"/>
      <c r="B893" s="36" t="s">
        <v>791</v>
      </c>
      <c r="C893" s="37">
        <f>+C526+C529</f>
        <v>108611265.09999999</v>
      </c>
      <c r="D893" s="37">
        <f>+D526+D529</f>
        <v>500000000</v>
      </c>
      <c r="E893" s="37">
        <f>+E526+E529</f>
        <v>705088458.70000005</v>
      </c>
      <c r="F893" s="37">
        <f>+F526+F529</f>
        <v>2365000000</v>
      </c>
      <c r="G893" s="37">
        <f t="shared" si="412"/>
        <v>2268522806.4000001</v>
      </c>
      <c r="H893" s="37">
        <f>+H526+H529</f>
        <v>113828075</v>
      </c>
      <c r="I893" s="37">
        <f>+I526+I529</f>
        <v>1074316140.8</v>
      </c>
      <c r="J893" s="37">
        <f t="shared" si="405"/>
        <v>1194206665.6000001</v>
      </c>
      <c r="K893" s="37">
        <f>+K526+K529</f>
        <v>145528624.5</v>
      </c>
      <c r="L893" s="37">
        <f>+L526+L529</f>
        <v>454376665.5</v>
      </c>
      <c r="M893" s="37">
        <f t="shared" si="406"/>
        <v>619939475.29999995</v>
      </c>
      <c r="N893" s="37">
        <f>+N526+N529</f>
        <v>0</v>
      </c>
      <c r="O893" s="37">
        <f>+O526+O529+O520+O532</f>
        <v>3165512806.4000001</v>
      </c>
      <c r="P893" s="37">
        <f t="shared" si="407"/>
        <v>2091196665.6000001</v>
      </c>
      <c r="Q893" s="37">
        <f t="shared" si="408"/>
        <v>-896990000</v>
      </c>
      <c r="R893" s="37">
        <f t="shared" si="409"/>
        <v>454376665.5</v>
      </c>
      <c r="T893"/>
      <c r="AJ893" s="335"/>
    </row>
    <row r="894" spans="1:36" x14ac:dyDescent="0.25">
      <c r="A894"/>
      <c r="B894" s="36" t="s">
        <v>792</v>
      </c>
      <c r="C894" s="37">
        <f>+C536</f>
        <v>545900000</v>
      </c>
      <c r="D894" s="37">
        <f>+D536</f>
        <v>0</v>
      </c>
      <c r="E894" s="37">
        <f>+E536</f>
        <v>488900000</v>
      </c>
      <c r="F894" s="37">
        <f>+F536</f>
        <v>0</v>
      </c>
      <c r="G894" s="37">
        <f t="shared" si="412"/>
        <v>57000000</v>
      </c>
      <c r="H894" s="37">
        <f>+H536</f>
        <v>0</v>
      </c>
      <c r="I894" s="37">
        <f>+I536</f>
        <v>57000000</v>
      </c>
      <c r="J894" s="37">
        <f t="shared" si="405"/>
        <v>0</v>
      </c>
      <c r="K894" s="37">
        <f>+K536</f>
        <v>0</v>
      </c>
      <c r="L894" s="37">
        <f>+L536</f>
        <v>57000000</v>
      </c>
      <c r="M894" s="37">
        <f t="shared" si="406"/>
        <v>0</v>
      </c>
      <c r="N894" s="37">
        <f>+N536</f>
        <v>0</v>
      </c>
      <c r="O894" s="37">
        <f>+O536</f>
        <v>57000000</v>
      </c>
      <c r="P894" s="37">
        <f t="shared" si="407"/>
        <v>0</v>
      </c>
      <c r="Q894" s="37">
        <f t="shared" si="408"/>
        <v>0</v>
      </c>
      <c r="R894" s="37">
        <f t="shared" si="409"/>
        <v>57000000</v>
      </c>
      <c r="T894"/>
      <c r="AJ894" s="335"/>
    </row>
    <row r="895" spans="1:36" x14ac:dyDescent="0.25">
      <c r="A895"/>
      <c r="B895" s="32" t="s">
        <v>793</v>
      </c>
      <c r="C895" s="33">
        <f>+C896+C897+C898+C899+C900+C901+C902</f>
        <v>0</v>
      </c>
      <c r="D895" s="33">
        <f t="shared" ref="D895:R895" si="416">+D896+D897+D898+D899+D900+D901+D902</f>
        <v>183304680.77000001</v>
      </c>
      <c r="E895" s="33">
        <f t="shared" si="416"/>
        <v>183304680.76999998</v>
      </c>
      <c r="F895" s="33">
        <f t="shared" si="416"/>
        <v>13579829355.99</v>
      </c>
      <c r="G895" s="33">
        <f t="shared" si="416"/>
        <v>13579829355.99</v>
      </c>
      <c r="H895" s="33">
        <f t="shared" si="416"/>
        <v>687434796.67000008</v>
      </c>
      <c r="I895" s="33">
        <f t="shared" si="416"/>
        <v>3505991202.3900003</v>
      </c>
      <c r="J895" s="33">
        <f t="shared" si="416"/>
        <v>10073838153.6</v>
      </c>
      <c r="K895" s="33">
        <f t="shared" si="416"/>
        <v>1030562692.5</v>
      </c>
      <c r="L895" s="33">
        <f t="shared" si="416"/>
        <v>1948301632.0700002</v>
      </c>
      <c r="M895" s="33">
        <f t="shared" si="416"/>
        <v>3098011009.6399994</v>
      </c>
      <c r="N895" s="33">
        <f t="shared" si="416"/>
        <v>1311570114.72</v>
      </c>
      <c r="O895" s="33">
        <f t="shared" si="416"/>
        <v>5322198934.9899998</v>
      </c>
      <c r="P895" s="33">
        <f t="shared" si="416"/>
        <v>3606415465.1999998</v>
      </c>
      <c r="Q895" s="33">
        <f t="shared" si="416"/>
        <v>16314801533.000002</v>
      </c>
      <c r="R895" s="33">
        <f t="shared" si="416"/>
        <v>3768430704.1400003</v>
      </c>
      <c r="T895"/>
      <c r="AJ895" s="335"/>
    </row>
    <row r="896" spans="1:36" x14ac:dyDescent="0.25">
      <c r="A896"/>
      <c r="B896" s="38" t="s">
        <v>794</v>
      </c>
      <c r="C896" s="39">
        <f>+C627+C545+C544+C543+C542</f>
        <v>0</v>
      </c>
      <c r="D896" s="39">
        <f>+D627+D545+D544+D543+D542</f>
        <v>0</v>
      </c>
      <c r="E896" s="39">
        <f>+E627+E545+E544+E543+E542</f>
        <v>0</v>
      </c>
      <c r="F896" s="39">
        <f>+F627+F545+F544+F543+F542</f>
        <v>1396732438</v>
      </c>
      <c r="G896" s="39">
        <f t="shared" si="412"/>
        <v>1396732438</v>
      </c>
      <c r="H896" s="39">
        <f>+H627+H545+H544+H543+H542</f>
        <v>0</v>
      </c>
      <c r="I896" s="39">
        <f>+I627+I545+I544+I543+I542</f>
        <v>0</v>
      </c>
      <c r="J896" s="39">
        <f t="shared" si="405"/>
        <v>1396732438</v>
      </c>
      <c r="K896" s="39">
        <f>+K627+K545+K544+K543+K542</f>
        <v>0</v>
      </c>
      <c r="L896" s="39">
        <f>+L627+L545+L544+L543+L542</f>
        <v>0</v>
      </c>
      <c r="M896" s="39">
        <f t="shared" si="406"/>
        <v>0</v>
      </c>
      <c r="N896" s="39">
        <f>+N627+N545+N544+N543+N542</f>
        <v>639817461</v>
      </c>
      <c r="O896" s="39">
        <f>+O627+O545+O544+O543+O542</f>
        <v>639817461</v>
      </c>
      <c r="P896" s="39">
        <f t="shared" si="407"/>
        <v>639817461</v>
      </c>
      <c r="Q896" s="39">
        <f t="shared" si="408"/>
        <v>756914977</v>
      </c>
      <c r="R896" s="39">
        <f t="shared" si="409"/>
        <v>0</v>
      </c>
      <c r="T896"/>
      <c r="AJ896" s="335"/>
    </row>
    <row r="897" spans="1:36" x14ac:dyDescent="0.25">
      <c r="A897"/>
      <c r="B897" s="38" t="s">
        <v>792</v>
      </c>
      <c r="C897" s="39">
        <f>+C546+C547</f>
        <v>0</v>
      </c>
      <c r="D897" s="39">
        <f>+D546+D547</f>
        <v>0</v>
      </c>
      <c r="E897" s="39">
        <f>+E546+E547</f>
        <v>0</v>
      </c>
      <c r="F897" s="39">
        <f>+F546+F547</f>
        <v>236210833.78</v>
      </c>
      <c r="G897" s="39">
        <f t="shared" si="412"/>
        <v>236210833.78</v>
      </c>
      <c r="H897" s="39">
        <f>+H546+H547</f>
        <v>0</v>
      </c>
      <c r="I897" s="39">
        <f>+I546+I547</f>
        <v>0</v>
      </c>
      <c r="J897" s="39">
        <f t="shared" si="405"/>
        <v>236210833.78</v>
      </c>
      <c r="K897" s="39">
        <f>+K546+K547</f>
        <v>0</v>
      </c>
      <c r="L897" s="39">
        <f>+L546+L547</f>
        <v>0</v>
      </c>
      <c r="M897" s="39">
        <f t="shared" si="406"/>
        <v>0</v>
      </c>
      <c r="N897" s="39">
        <f>+N546+N547</f>
        <v>236210833.78</v>
      </c>
      <c r="O897" s="39">
        <f>+O546+O547</f>
        <v>236210833.78</v>
      </c>
      <c r="P897" s="39">
        <f t="shared" si="407"/>
        <v>236210833.78</v>
      </c>
      <c r="Q897" s="39">
        <f t="shared" si="408"/>
        <v>0</v>
      </c>
      <c r="R897" s="39">
        <f t="shared" si="409"/>
        <v>0</v>
      </c>
      <c r="T897"/>
      <c r="AJ897" s="335"/>
    </row>
    <row r="898" spans="1:36" x14ac:dyDescent="0.25">
      <c r="A898"/>
      <c r="B898" s="38" t="s">
        <v>790</v>
      </c>
      <c r="C898" s="39">
        <f>+C626+C574+C573+C572+C571+C570+C569+C568+C567+C566+C565+C564+C563+C562+C561+C560+C559+C558+C557+C556+C555+C554+C553+C552+C551+C550+C549+C548</f>
        <v>0</v>
      </c>
      <c r="D898" s="39">
        <f>+D626+D574+D573+D572+D571+D570+D569+D568+D567+D566+D565+D564+D563+D562+D561+D560+D559+D558+D557+D556+D555+D554+D553+D552+D551+D550+D549+D548</f>
        <v>183304680.77000001</v>
      </c>
      <c r="E898" s="39">
        <f>+E626+E574+E573+E572+E571+E570+E569+E568+E567+E566+E565+E564+E563+E562+E561+E560+E559+E558+E557+E556+E555+E554+E553+E552+E551+E550+E549+E548</f>
        <v>183304680.76999998</v>
      </c>
      <c r="F898" s="39">
        <f>+F626+F574+F573+F572+F571+F570+F569+F568+F567+F566+F565+F564+F563+F562+F561+F560+F559+F558+F557+F556+F555+F554+F553+F552+F551+F550+F549+F548</f>
        <v>322930588.17000002</v>
      </c>
      <c r="G898" s="39">
        <f t="shared" si="412"/>
        <v>322930588.17000008</v>
      </c>
      <c r="H898" s="39">
        <f>+H626+H574+H573+H572+H571+H570+H569+H568+H567+H566+H565+H564+H563+H562+H561+H560+H559+H558+H557+H556+H555+H554+H553+H552+H551+H550+H549+H548</f>
        <v>31748063.910000011</v>
      </c>
      <c r="I898" s="39">
        <f>+I626+I574+I573+I572+I571+I570+I569+I568+I567+I566+I565+I564+I563+I562+I561+I560+I559+I558+I557+I556+I555+I554+I553+I552+I551+I550+I549+I548</f>
        <v>175295927.91000003</v>
      </c>
      <c r="J898" s="39">
        <f t="shared" si="405"/>
        <v>147634660.26000005</v>
      </c>
      <c r="K898" s="39">
        <f>+K626+K574+K573+K572+K571+K570+K569+K568+K567+K566+K565+K564+K563+K562+K561+K560+K559+K558+K557+K556+K555+K554+K553+K552+K551+K550+K549+K548</f>
        <v>74083760.140000001</v>
      </c>
      <c r="L898" s="39">
        <f>+L626+L574+L573+L572+L571+L570+L569+L568+L567+L566+L565+L564+L563+L562+L561+L560+L559+L558+L557+L556+L555+L554+L553+L552+L551+L550+L549+L548</f>
        <v>74083760.140000001</v>
      </c>
      <c r="M898" s="39">
        <f t="shared" si="406"/>
        <v>101212167.77000003</v>
      </c>
      <c r="N898" s="39">
        <f>+N626+N574+N573+N572+N571+N570+N569+N568+N567+N566+N565+N564+N563+N562+N561+N560+N559+N558+N557+N556+N555+N554+N553+N552+N551+N550+N549+N548</f>
        <v>21860099.910000011</v>
      </c>
      <c r="O898" s="39">
        <f>+O626+O574+O573+O572+O571+O570+O569+O568+O567+O566+O565+O564+O563+O562+O561+O560+O559+O558+O557+O556+O555+O554+O553+O552+O551+O550+O549+O548</f>
        <v>198130852.91000003</v>
      </c>
      <c r="P898" s="39">
        <f t="shared" si="407"/>
        <v>22834925</v>
      </c>
      <c r="Q898" s="39">
        <f t="shared" si="408"/>
        <v>124799735.26000005</v>
      </c>
      <c r="R898" s="39">
        <f t="shared" si="409"/>
        <v>74083760.140000001</v>
      </c>
      <c r="T898"/>
      <c r="AJ898" s="335"/>
    </row>
    <row r="899" spans="1:36" x14ac:dyDescent="0.25">
      <c r="A899"/>
      <c r="B899" s="38" t="s">
        <v>789</v>
      </c>
      <c r="C899" s="39">
        <f>SUM(C575:C612)</f>
        <v>0</v>
      </c>
      <c r="D899" s="39">
        <f>SUM(D575:D612)</f>
        <v>0</v>
      </c>
      <c r="E899" s="39">
        <f>SUM(E575:E612)</f>
        <v>0</v>
      </c>
      <c r="F899" s="39">
        <f>SUM(F575:F612)</f>
        <v>808922030.83000004</v>
      </c>
      <c r="G899" s="39">
        <f t="shared" si="412"/>
        <v>808922030.83000004</v>
      </c>
      <c r="H899" s="39">
        <f>SUM(H575:H612)</f>
        <v>94591421.5</v>
      </c>
      <c r="I899" s="39">
        <f>SUM(I575:I612)</f>
        <v>286117387.5</v>
      </c>
      <c r="J899" s="39">
        <f t="shared" si="405"/>
        <v>522804643.33000004</v>
      </c>
      <c r="K899" s="39">
        <f>SUM(K575:K612)</f>
        <v>64513784.5</v>
      </c>
      <c r="L899" s="39">
        <f>SUM(L575:L612)</f>
        <v>235706647.5</v>
      </c>
      <c r="M899" s="39">
        <f t="shared" si="406"/>
        <v>50410740</v>
      </c>
      <c r="N899" s="39">
        <f>SUM(N575:N612)</f>
        <v>63575878.57</v>
      </c>
      <c r="O899" s="39">
        <f>SUM(O575:O612)</f>
        <v>342407390.56999999</v>
      </c>
      <c r="P899" s="39">
        <f t="shared" si="407"/>
        <v>56290003.069999993</v>
      </c>
      <c r="Q899" s="39">
        <f t="shared" si="408"/>
        <v>466514640.26000005</v>
      </c>
      <c r="R899" s="39">
        <f t="shared" si="409"/>
        <v>235706647.5</v>
      </c>
      <c r="T899"/>
      <c r="AJ899" s="335"/>
    </row>
    <row r="900" spans="1:36" x14ac:dyDescent="0.25">
      <c r="A900"/>
      <c r="B900" s="38" t="s">
        <v>791</v>
      </c>
      <c r="C900" s="39">
        <f>SUM(C614:C625)</f>
        <v>0</v>
      </c>
      <c r="D900" s="39">
        <f>SUM(D614:D625)</f>
        <v>0</v>
      </c>
      <c r="E900" s="39">
        <f>SUM(E614:E625)</f>
        <v>0</v>
      </c>
      <c r="F900" s="39">
        <f>SUM(F614:F625)</f>
        <v>2222103879.6999998</v>
      </c>
      <c r="G900" s="39">
        <f t="shared" si="412"/>
        <v>2222103879.6999998</v>
      </c>
      <c r="H900" s="39">
        <f>SUM(H614:H625)</f>
        <v>166954465</v>
      </c>
      <c r="I900" s="39">
        <f>SUM(I614:I625)</f>
        <v>1632021428.5</v>
      </c>
      <c r="J900" s="39">
        <f t="shared" si="405"/>
        <v>590082451.19999981</v>
      </c>
      <c r="K900" s="39">
        <f>SUM(K614:K625)</f>
        <v>601413354.60000002</v>
      </c>
      <c r="L900" s="39">
        <f>SUM(L614:L625)</f>
        <v>989027285.95000005</v>
      </c>
      <c r="M900" s="39">
        <f t="shared" si="406"/>
        <v>642994142.54999995</v>
      </c>
      <c r="N900" s="39">
        <f>SUM(N614:N625)</f>
        <v>26738364</v>
      </c>
      <c r="O900" s="39">
        <f>SUM(O614:O625)</f>
        <v>1987330742.05</v>
      </c>
      <c r="P900" s="39">
        <f t="shared" si="407"/>
        <v>355309313.54999995</v>
      </c>
      <c r="Q900" s="39">
        <f t="shared" si="408"/>
        <v>234773137.64999986</v>
      </c>
      <c r="R900" s="39">
        <f t="shared" si="409"/>
        <v>989027285.95000005</v>
      </c>
      <c r="T900"/>
      <c r="AJ900" s="335"/>
    </row>
    <row r="901" spans="1:36" x14ac:dyDescent="0.25">
      <c r="A901"/>
      <c r="B901" s="40" t="s">
        <v>795</v>
      </c>
      <c r="C901" s="37">
        <f>+C628</f>
        <v>0</v>
      </c>
      <c r="D901" s="37">
        <f>+D628</f>
        <v>0</v>
      </c>
      <c r="E901" s="37">
        <f>+E628</f>
        <v>0</v>
      </c>
      <c r="F901" s="37">
        <f>+F628</f>
        <v>8220929585.5100002</v>
      </c>
      <c r="G901" s="37">
        <f t="shared" si="412"/>
        <v>8220929585.5100002</v>
      </c>
      <c r="H901" s="37">
        <f>+H628</f>
        <v>394140846.25999999</v>
      </c>
      <c r="I901" s="37">
        <f>+I628</f>
        <v>1267015767.48</v>
      </c>
      <c r="J901" s="37">
        <f t="shared" si="405"/>
        <v>6953913818.0300007</v>
      </c>
      <c r="K901" s="37">
        <f>+K628</f>
        <v>228751793.25999999</v>
      </c>
      <c r="L901" s="37">
        <f>+L628</f>
        <v>521311378.48000002</v>
      </c>
      <c r="M901" s="37">
        <f t="shared" si="406"/>
        <v>745704389</v>
      </c>
      <c r="N901" s="37">
        <f>+N628</f>
        <v>323367477.45999998</v>
      </c>
      <c r="O901" s="37">
        <f>+O628</f>
        <v>1746760963.6800001</v>
      </c>
      <c r="P901" s="37">
        <f t="shared" si="407"/>
        <v>479745196.20000005</v>
      </c>
      <c r="Q901" s="37">
        <f t="shared" si="408"/>
        <v>6474168621.8299999</v>
      </c>
      <c r="R901" s="37">
        <f t="shared" si="409"/>
        <v>521311378.48000002</v>
      </c>
      <c r="T901"/>
      <c r="AJ901" s="335"/>
    </row>
    <row r="902" spans="1:36" x14ac:dyDescent="0.25">
      <c r="A902"/>
      <c r="B902" s="172" t="s">
        <v>1310</v>
      </c>
      <c r="C902" s="37">
        <f>+C539+C540+C541</f>
        <v>0</v>
      </c>
      <c r="D902" s="37">
        <f>+D539+D540+D541</f>
        <v>0</v>
      </c>
      <c r="E902" s="37">
        <f>+E539+E540+E541</f>
        <v>0</v>
      </c>
      <c r="F902" s="37">
        <f>+F539+F540+F541</f>
        <v>372000000</v>
      </c>
      <c r="G902" s="37">
        <f t="shared" si="412"/>
        <v>372000000</v>
      </c>
      <c r="H902" s="37">
        <f>+H539+H540+H541</f>
        <v>0</v>
      </c>
      <c r="I902" s="37">
        <f>+I539+I540+I541</f>
        <v>145540691</v>
      </c>
      <c r="J902" s="37">
        <f t="shared" si="405"/>
        <v>226459309</v>
      </c>
      <c r="K902" s="37">
        <f>+K539+K540+K541</f>
        <v>61800000</v>
      </c>
      <c r="L902" s="37">
        <f>+L539+L540+L541</f>
        <v>128172560</v>
      </c>
      <c r="M902" s="37">
        <f>+M537</f>
        <v>1557689570.3199997</v>
      </c>
      <c r="N902" s="37">
        <f>+N539+N540+N541</f>
        <v>0</v>
      </c>
      <c r="O902" s="37">
        <f>+O539+O540+O541</f>
        <v>171540691</v>
      </c>
      <c r="P902" s="37">
        <f>+P537</f>
        <v>1816207732.5999999</v>
      </c>
      <c r="Q902" s="37">
        <f>+Q537</f>
        <v>8257630421.0000019</v>
      </c>
      <c r="R902" s="37">
        <f>+R537</f>
        <v>1948301632.0700002</v>
      </c>
      <c r="T902"/>
      <c r="AJ902" s="335"/>
    </row>
    <row r="903" spans="1:36" x14ac:dyDescent="0.25">
      <c r="A903"/>
      <c r="B903" s="32" t="s">
        <v>1304</v>
      </c>
      <c r="C903" s="33">
        <f>+C641</f>
        <v>0</v>
      </c>
      <c r="D903" s="33">
        <f>+D641</f>
        <v>0</v>
      </c>
      <c r="E903" s="33">
        <f>+E641</f>
        <v>0</v>
      </c>
      <c r="F903" s="33">
        <f>+F641</f>
        <v>9842176934.7000008</v>
      </c>
      <c r="G903" s="33">
        <f t="shared" si="412"/>
        <v>9842176934.7000008</v>
      </c>
      <c r="H903" s="33">
        <f>+H641</f>
        <v>676673256</v>
      </c>
      <c r="I903" s="33">
        <f>+I641</f>
        <v>2640079194</v>
      </c>
      <c r="J903" s="33">
        <f t="shared" si="405"/>
        <v>7202097740.7000008</v>
      </c>
      <c r="K903" s="33">
        <f>+K641</f>
        <v>217641904.75</v>
      </c>
      <c r="L903" s="33">
        <f>+L641</f>
        <v>922063096.95000005</v>
      </c>
      <c r="M903" s="33">
        <f>+M641</f>
        <v>1718016097.05</v>
      </c>
      <c r="N903" s="33">
        <f>+N641</f>
        <v>924970563</v>
      </c>
      <c r="O903" s="33">
        <f>+O641</f>
        <v>3761454352</v>
      </c>
      <c r="P903" s="33">
        <f>+P641</f>
        <v>1121375158</v>
      </c>
      <c r="Q903" s="33">
        <f>+Q641</f>
        <v>6080722582.7000008</v>
      </c>
      <c r="R903" s="33">
        <f>+R641</f>
        <v>922063096.95000005</v>
      </c>
      <c r="T903"/>
      <c r="AJ903" s="335"/>
    </row>
    <row r="904" spans="1:36" x14ac:dyDescent="0.25">
      <c r="A904"/>
      <c r="T904"/>
      <c r="AJ904" s="335"/>
    </row>
    <row r="905" spans="1:36" x14ac:dyDescent="0.25">
      <c r="T905"/>
      <c r="AJ905" s="335"/>
    </row>
    <row r="906" spans="1:36" x14ac:dyDescent="0.25">
      <c r="T906"/>
      <c r="AJ906" s="335"/>
    </row>
    <row r="907" spans="1:36" ht="15.75" x14ac:dyDescent="0.25">
      <c r="B907" s="322" t="s">
        <v>1700</v>
      </c>
      <c r="C907" s="322"/>
      <c r="D907" s="322"/>
      <c r="E907" s="322"/>
      <c r="F907" s="322"/>
      <c r="G907" s="322"/>
      <c r="H907" s="322"/>
      <c r="I907" s="322"/>
      <c r="J907" s="322"/>
      <c r="K907" s="322"/>
      <c r="S907"/>
      <c r="AJ907" s="335"/>
    </row>
    <row r="908" spans="1:36" ht="15.75" x14ac:dyDescent="0.25">
      <c r="B908" s="322" t="s">
        <v>1701</v>
      </c>
      <c r="C908" s="322"/>
      <c r="D908" s="322"/>
      <c r="E908" s="322"/>
      <c r="F908" s="322"/>
      <c r="G908" s="321" t="s">
        <v>1702</v>
      </c>
      <c r="H908" s="321"/>
      <c r="I908" s="321" t="s">
        <v>1703</v>
      </c>
      <c r="J908" s="321"/>
      <c r="K908" s="297" t="s">
        <v>1704</v>
      </c>
      <c r="L908" s="296"/>
      <c r="M908" s="296"/>
      <c r="N908" s="296"/>
      <c r="O908" s="296"/>
      <c r="P908" s="296"/>
      <c r="Q908" s="296"/>
      <c r="R908" s="296"/>
      <c r="S908"/>
      <c r="AJ908" s="335"/>
    </row>
    <row r="909" spans="1:36" ht="15.75" x14ac:dyDescent="0.25">
      <c r="B909" s="318" t="s">
        <v>844</v>
      </c>
      <c r="C909" s="318"/>
      <c r="D909" s="318"/>
      <c r="E909" s="318"/>
      <c r="F909" s="318"/>
      <c r="G909" s="319">
        <f>+G9+G100+G313+G321+G341+G346+G350+G357+G363+G369+G381+G394+G398+G402+G406+G410+G414+G418+G424+G427+G431+G434+G435+G440+G444+G452+G456+G460+G464+G466+G471+G475+G478+G482+G488+G492+G497+G510+G526+G529</f>
        <v>176555727352.37408</v>
      </c>
      <c r="H909" s="319"/>
      <c r="I909" s="320">
        <f>+I9+I100+I313+I321+I341+I346+I350+I357+I363+I369+I381+I394+I398+I402+I406+I410+I414+I418+I424+I427+I431+I434+I435+I440+I444+I452+I456+I460+I464+I466+I471+I475+I478+I482+I488+I492+I497+I510+I526+I529</f>
        <v>110832278788.33299</v>
      </c>
      <c r="J909" s="320"/>
      <c r="K909" s="298">
        <f>+I909/G909</f>
        <v>0.62774672025864853</v>
      </c>
      <c r="S909"/>
      <c r="U909" s="293"/>
      <c r="V909" s="293"/>
      <c r="W909" s="293"/>
      <c r="X909" s="293"/>
      <c r="Y909" s="293"/>
      <c r="Z909" s="293"/>
      <c r="AA909" s="293"/>
      <c r="AB909" s="293"/>
      <c r="AC909" s="293"/>
      <c r="AD909" s="293"/>
      <c r="AE909" s="293"/>
      <c r="AF909" s="293"/>
      <c r="AG909" s="293"/>
      <c r="AH909" s="293"/>
      <c r="AI909" s="293"/>
      <c r="AJ909" s="335"/>
    </row>
    <row r="910" spans="1:36" ht="15.75" x14ac:dyDescent="0.25">
      <c r="B910" s="318" t="s">
        <v>845</v>
      </c>
      <c r="C910" s="318"/>
      <c r="D910" s="318"/>
      <c r="E910" s="318"/>
      <c r="F910" s="318"/>
      <c r="G910" s="319">
        <f>+G8-G909</f>
        <v>50407309375.290039</v>
      </c>
      <c r="H910" s="319"/>
      <c r="I910" s="320">
        <f>+I8-I909</f>
        <v>10512687499.350006</v>
      </c>
      <c r="J910" s="320"/>
      <c r="K910" s="298">
        <f>+I910/G910</f>
        <v>0.20855482329123062</v>
      </c>
      <c r="S910"/>
      <c r="AJ910" s="335"/>
    </row>
    <row r="911" spans="1:36" x14ac:dyDescent="0.25">
      <c r="B911" s="24"/>
      <c r="F911" s="70"/>
      <c r="G911" s="70"/>
      <c r="S911"/>
      <c r="AJ911" s="335"/>
    </row>
    <row r="912" spans="1:36" x14ac:dyDescent="0.25">
      <c r="B912" s="24"/>
      <c r="S912"/>
      <c r="AJ912" s="335"/>
    </row>
    <row r="913" spans="1:36" x14ac:dyDescent="0.25">
      <c r="S913"/>
      <c r="AJ913" s="335"/>
    </row>
    <row r="914" spans="1:36" x14ac:dyDescent="0.25">
      <c r="S914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7"/>
      <c r="AI914" s="47"/>
      <c r="AJ914" s="335"/>
    </row>
    <row r="915" spans="1:36" s="231" customFormat="1" x14ac:dyDescent="0.25">
      <c r="A915" s="282"/>
      <c r="C915" s="340">
        <f>+C916-C919</f>
        <v>0</v>
      </c>
      <c r="D915" s="340">
        <f t="shared" ref="D915:P915" si="417">+D916-D919</f>
        <v>0</v>
      </c>
      <c r="E915" s="340">
        <f t="shared" si="417"/>
        <v>0</v>
      </c>
      <c r="F915" s="340">
        <f t="shared" si="417"/>
        <v>0</v>
      </c>
      <c r="G915" s="340">
        <f t="shared" si="417"/>
        <v>0</v>
      </c>
      <c r="H915" s="340">
        <f t="shared" si="417"/>
        <v>0</v>
      </c>
      <c r="I915" s="340">
        <f t="shared" si="417"/>
        <v>0</v>
      </c>
      <c r="J915" s="340">
        <f t="shared" si="417"/>
        <v>-0.61173301897943799</v>
      </c>
      <c r="K915" s="340">
        <f t="shared" si="417"/>
        <v>0</v>
      </c>
      <c r="L915" s="340">
        <f t="shared" si="417"/>
        <v>0</v>
      </c>
      <c r="M915" s="340">
        <f t="shared" si="417"/>
        <v>-0.53464638135453935</v>
      </c>
      <c r="N915" s="340">
        <f t="shared" si="417"/>
        <v>0</v>
      </c>
      <c r="O915" s="340">
        <f t="shared" si="417"/>
        <v>-0.45383743772242185</v>
      </c>
      <c r="P915" s="340">
        <f t="shared" si="417"/>
        <v>-0.53464638135453935</v>
      </c>
      <c r="Q915" s="340"/>
      <c r="R915" s="340"/>
      <c r="T915" s="282"/>
      <c r="AJ915" s="341"/>
    </row>
    <row r="916" spans="1:36" s="231" customFormat="1" x14ac:dyDescent="0.25">
      <c r="A916" s="282"/>
      <c r="C916" s="340">
        <f>+C857</f>
        <v>185591302309.33408</v>
      </c>
      <c r="D916" s="340">
        <f>+D857</f>
        <v>17004969182.250002</v>
      </c>
      <c r="E916" s="340">
        <f>+E857</f>
        <v>17004969182.25</v>
      </c>
      <c r="F916" s="340">
        <f>+F857</f>
        <v>41371734418.330002</v>
      </c>
      <c r="G916" s="340">
        <f>+G857</f>
        <v>226963036727.66406</v>
      </c>
      <c r="H916" s="340">
        <f>+O857</f>
        <v>138840783654.155</v>
      </c>
      <c r="I916" s="340">
        <f>+Q857</f>
        <v>88122253073.509064</v>
      </c>
      <c r="J916" s="340"/>
      <c r="K916" s="340">
        <f>+I857</f>
        <v>121344966287.683</v>
      </c>
      <c r="L916" s="340">
        <f>+J857</f>
        <v>105618070439.98106</v>
      </c>
      <c r="M916" s="340"/>
      <c r="N916" s="340">
        <f>+R857</f>
        <v>103004323046.18298</v>
      </c>
      <c r="O916" s="340"/>
      <c r="P916" s="340"/>
      <c r="Q916" s="340"/>
      <c r="R916" s="340"/>
      <c r="T916" s="282"/>
      <c r="AJ916" s="341"/>
    </row>
    <row r="917" spans="1:36" ht="18.75" x14ac:dyDescent="0.25">
      <c r="B917" s="317" t="s">
        <v>1747</v>
      </c>
      <c r="C917" s="317"/>
      <c r="D917" s="317"/>
      <c r="E917" s="317"/>
      <c r="F917" s="317"/>
      <c r="G917" s="317"/>
      <c r="H917" s="317"/>
      <c r="I917" s="317"/>
      <c r="J917" s="317"/>
      <c r="K917" s="317"/>
      <c r="L917" s="317"/>
      <c r="M917" s="317"/>
      <c r="N917" s="317"/>
      <c r="O917" s="317"/>
      <c r="P917" s="317"/>
      <c r="S917"/>
      <c r="T917" s="253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7"/>
      <c r="AI917" s="47"/>
      <c r="AJ917" s="335"/>
    </row>
    <row r="918" spans="1:36" ht="37.5" x14ac:dyDescent="0.25">
      <c r="B918" s="215" t="s">
        <v>1323</v>
      </c>
      <c r="C918" s="216" t="s">
        <v>1324</v>
      </c>
      <c r="D918" s="216" t="s">
        <v>1363</v>
      </c>
      <c r="E918" s="216" t="s">
        <v>1364</v>
      </c>
      <c r="F918" s="215" t="s">
        <v>1325</v>
      </c>
      <c r="G918" s="217" t="s">
        <v>1327</v>
      </c>
      <c r="H918" s="217" t="s">
        <v>1365</v>
      </c>
      <c r="I918" s="217" t="s">
        <v>1366</v>
      </c>
      <c r="J918" s="217" t="s">
        <v>1367</v>
      </c>
      <c r="K918" s="217" t="s">
        <v>1368</v>
      </c>
      <c r="L918" s="217" t="s">
        <v>1369</v>
      </c>
      <c r="M918" s="217" t="s">
        <v>1381</v>
      </c>
      <c r="N918" s="217" t="s">
        <v>1370</v>
      </c>
      <c r="O918" s="217" t="s">
        <v>1330</v>
      </c>
      <c r="P918" s="217" t="s">
        <v>1382</v>
      </c>
      <c r="S918"/>
      <c r="T918" s="253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7"/>
      <c r="AI918" s="47"/>
      <c r="AJ918" s="335"/>
    </row>
    <row r="919" spans="1:36" ht="18.75" x14ac:dyDescent="0.25">
      <c r="B919" s="218" t="s">
        <v>1371</v>
      </c>
      <c r="C919" s="219">
        <f>+C920+C925</f>
        <v>185591302309.33408</v>
      </c>
      <c r="D919" s="219">
        <f>+D920+D925</f>
        <v>17004969182.250002</v>
      </c>
      <c r="E919" s="219">
        <f>+E920+E925</f>
        <v>17004969182.25</v>
      </c>
      <c r="F919" s="219">
        <f>+F920+F925</f>
        <v>41371734418.330002</v>
      </c>
      <c r="G919" s="219">
        <f>+C919+D919-E919+F919</f>
        <v>226963036727.66406</v>
      </c>
      <c r="H919" s="219">
        <f>+H920+H925</f>
        <v>138840783654.155</v>
      </c>
      <c r="I919" s="219">
        <f>+G919-H919</f>
        <v>88122253073.509064</v>
      </c>
      <c r="J919" s="220">
        <f>+H919/G919</f>
        <v>0.61173301897943799</v>
      </c>
      <c r="K919" s="219">
        <f>+K920+K925</f>
        <v>121344966287.683</v>
      </c>
      <c r="L919" s="219">
        <f>+G919-K919</f>
        <v>105618070439.98106</v>
      </c>
      <c r="M919" s="221">
        <f>+K919/G919</f>
        <v>0.53464638135453935</v>
      </c>
      <c r="N919" s="219">
        <f>+N920+N925</f>
        <v>103004323046.18298</v>
      </c>
      <c r="O919" s="221">
        <f t="shared" ref="O919:O937" si="418">+N919/G919</f>
        <v>0.45383743772242185</v>
      </c>
      <c r="P919" s="221">
        <f>+K919/$G$919</f>
        <v>0.53464638135453935</v>
      </c>
      <c r="S919"/>
      <c r="T919" s="253"/>
      <c r="U919" s="47"/>
      <c r="V919" s="47"/>
      <c r="AJ919" s="335"/>
    </row>
    <row r="920" spans="1:36" ht="18.75" x14ac:dyDescent="0.25">
      <c r="B920" s="222" t="s">
        <v>1372</v>
      </c>
      <c r="C920" s="223">
        <f>SUM(C921:C924)</f>
        <v>164903437254.23407</v>
      </c>
      <c r="D920" s="223">
        <f>SUM(D921:D924)</f>
        <v>793028294.77999997</v>
      </c>
      <c r="E920" s="223">
        <f>SUM(E921:E924)</f>
        <v>2380025000</v>
      </c>
      <c r="F920" s="223">
        <f>SUM(F921:F924)</f>
        <v>1276194120</v>
      </c>
      <c r="G920" s="223">
        <f t="shared" ref="G920:G931" si="419">+C920+D920-E920+F920</f>
        <v>164592634669.01407</v>
      </c>
      <c r="H920" s="223">
        <f>SUM(H921:H924)</f>
        <v>109421912527.185</v>
      </c>
      <c r="I920" s="223">
        <f>+G920-H920</f>
        <v>55170722141.829071</v>
      </c>
      <c r="J920" s="224">
        <f>+H920/G920</f>
        <v>0.66480442911206761</v>
      </c>
      <c r="K920" s="223">
        <f>SUM(K921:K924)</f>
        <v>100841561191.243</v>
      </c>
      <c r="L920" s="223">
        <f t="shared" ref="L920:L931" si="420">+G920-K920</f>
        <v>63751073477.771072</v>
      </c>
      <c r="M920" s="225">
        <f>+K920/G920</f>
        <v>0.61267359498819218</v>
      </c>
      <c r="N920" s="223">
        <f>SUM(N921:N924)</f>
        <v>92290127408.14299</v>
      </c>
      <c r="O920" s="225">
        <f t="shared" si="418"/>
        <v>0.5607184525220883</v>
      </c>
      <c r="P920" s="225">
        <f>+K920/$G$919</f>
        <v>0.44430830079280315</v>
      </c>
      <c r="S920"/>
      <c r="AJ920" s="335"/>
    </row>
    <row r="921" spans="1:36" ht="18.75" x14ac:dyDescent="0.25">
      <c r="B921" s="226" t="s">
        <v>1373</v>
      </c>
      <c r="C921" s="227">
        <f t="shared" ref="C921:F923" si="421">+C860</f>
        <v>101403084626.31569</v>
      </c>
      <c r="D921" s="227">
        <f t="shared" si="421"/>
        <v>0</v>
      </c>
      <c r="E921" s="227">
        <f t="shared" si="421"/>
        <v>1992000000</v>
      </c>
      <c r="F921" s="227">
        <f t="shared" si="421"/>
        <v>337560762</v>
      </c>
      <c r="G921" s="227">
        <f t="shared" si="419"/>
        <v>99748645388.315689</v>
      </c>
      <c r="H921" s="227">
        <f>+O10</f>
        <v>58211794639.75</v>
      </c>
      <c r="I921" s="227">
        <f>+G921-H921</f>
        <v>41536850748.565689</v>
      </c>
      <c r="J921" s="228">
        <f>+H921/G921</f>
        <v>0.58358481373992455</v>
      </c>
      <c r="K921" s="227">
        <f>+I10</f>
        <v>58103076093.75</v>
      </c>
      <c r="L921" s="227">
        <f t="shared" si="420"/>
        <v>41645569294.565689</v>
      </c>
      <c r="M921" s="229">
        <f>+K921/G921</f>
        <v>0.58249488870308064</v>
      </c>
      <c r="N921" s="227">
        <f>+R10</f>
        <v>57884459482.75</v>
      </c>
      <c r="O921" s="229">
        <f t="shared" si="418"/>
        <v>0.58030321371692972</v>
      </c>
      <c r="P921" s="229">
        <f>+K921/$G$919</f>
        <v>0.25600237347664961</v>
      </c>
      <c r="S921"/>
      <c r="AJ921" s="335"/>
    </row>
    <row r="922" spans="1:36" ht="18.75" x14ac:dyDescent="0.25">
      <c r="A922"/>
      <c r="B922" s="226" t="s">
        <v>1374</v>
      </c>
      <c r="C922" s="227">
        <f t="shared" si="421"/>
        <v>47968359369.663406</v>
      </c>
      <c r="D922" s="227">
        <f t="shared" si="421"/>
        <v>0</v>
      </c>
      <c r="E922" s="227">
        <f t="shared" si="421"/>
        <v>0</v>
      </c>
      <c r="F922" s="227">
        <f t="shared" si="421"/>
        <v>0</v>
      </c>
      <c r="G922" s="227">
        <f t="shared" si="419"/>
        <v>47968359369.663406</v>
      </c>
      <c r="H922" s="227">
        <f>+O47</f>
        <v>37489987209.559998</v>
      </c>
      <c r="I922" s="227">
        <f t="shared" ref="I922:I931" si="422">+G922-H922</f>
        <v>10478372160.103409</v>
      </c>
      <c r="J922" s="228">
        <f t="shared" ref="J922:J937" si="423">+H922/G922</f>
        <v>0.78155658651252025</v>
      </c>
      <c r="K922" s="227">
        <f>+I47</f>
        <v>30802923201.560001</v>
      </c>
      <c r="L922" s="227">
        <f t="shared" si="420"/>
        <v>17165436168.103405</v>
      </c>
      <c r="M922" s="229">
        <f>+K922/G922</f>
        <v>0.64215085957350193</v>
      </c>
      <c r="N922" s="227">
        <f>+R47</f>
        <v>26027424124</v>
      </c>
      <c r="O922" s="229">
        <f t="shared" si="418"/>
        <v>0.54259567068830172</v>
      </c>
      <c r="P922" s="229">
        <f>+K922/$G$919</f>
        <v>0.1357177963675241</v>
      </c>
      <c r="S922"/>
      <c r="AJ922" s="335"/>
    </row>
    <row r="923" spans="1:36" ht="18.75" x14ac:dyDescent="0.25">
      <c r="A923"/>
      <c r="B923" s="226" t="s">
        <v>1375</v>
      </c>
      <c r="C923" s="227">
        <f t="shared" si="421"/>
        <v>14948523434.432997</v>
      </c>
      <c r="D923" s="227">
        <f t="shared" si="421"/>
        <v>692848500.77999997</v>
      </c>
      <c r="E923" s="227">
        <f t="shared" si="421"/>
        <v>388025000</v>
      </c>
      <c r="F923" s="227">
        <f t="shared" si="421"/>
        <v>938633358</v>
      </c>
      <c r="G923" s="227">
        <f t="shared" si="419"/>
        <v>16191980293.212997</v>
      </c>
      <c r="H923" s="227">
        <f>+O100</f>
        <v>12961312121.617001</v>
      </c>
      <c r="I923" s="227">
        <f t="shared" si="422"/>
        <v>3230668171.5959969</v>
      </c>
      <c r="J923" s="228">
        <f t="shared" si="423"/>
        <v>0.80047726633226213</v>
      </c>
      <c r="K923" s="227">
        <f>+I100</f>
        <v>11188293333.675001</v>
      </c>
      <c r="L923" s="227">
        <f t="shared" si="420"/>
        <v>5003686959.5379963</v>
      </c>
      <c r="M923" s="229">
        <f t="shared" ref="M923:M937" si="424">+K923/G923</f>
        <v>0.69097745495433116</v>
      </c>
      <c r="N923" s="227">
        <f>+R100</f>
        <v>7656626635.1349993</v>
      </c>
      <c r="O923" s="229">
        <f t="shared" si="418"/>
        <v>0.47286536275889229</v>
      </c>
      <c r="P923" s="229">
        <f>+K923/$G$919</f>
        <v>4.9295662831212388E-2</v>
      </c>
      <c r="S923"/>
      <c r="AJ923" s="335"/>
    </row>
    <row r="924" spans="1:36" ht="37.5" x14ac:dyDescent="0.25">
      <c r="A924"/>
      <c r="B924" s="230" t="s">
        <v>1376</v>
      </c>
      <c r="C924" s="227">
        <f>+C876</f>
        <v>583469823.82200003</v>
      </c>
      <c r="D924" s="227">
        <f>+D876</f>
        <v>100179794</v>
      </c>
      <c r="E924" s="227">
        <f>+E876</f>
        <v>0</v>
      </c>
      <c r="F924" s="227">
        <f>+F876</f>
        <v>0</v>
      </c>
      <c r="G924" s="227">
        <f t="shared" si="419"/>
        <v>683649617.82200003</v>
      </c>
      <c r="H924" s="227">
        <f>+O313+O321</f>
        <v>758818556.25800014</v>
      </c>
      <c r="I924" s="227">
        <f t="shared" si="422"/>
        <v>-75168938.436000109</v>
      </c>
      <c r="J924" s="228">
        <f t="shared" si="423"/>
        <v>1.1099524324689547</v>
      </c>
      <c r="K924" s="227">
        <f>+I313+I321</f>
        <v>747268562.25800014</v>
      </c>
      <c r="L924" s="227">
        <f t="shared" si="420"/>
        <v>-63618944.436000109</v>
      </c>
      <c r="M924" s="229">
        <f t="shared" si="424"/>
        <v>1.0930578219858882</v>
      </c>
      <c r="N924" s="227">
        <f>+R313+R321</f>
        <v>721617166.25800014</v>
      </c>
      <c r="O924" s="229">
        <f t="shared" si="418"/>
        <v>1.0555365606097444</v>
      </c>
      <c r="P924" s="229">
        <f>+K924/$G$919</f>
        <v>3.2924681174170997E-3</v>
      </c>
      <c r="S924"/>
      <c r="AJ924" s="335"/>
    </row>
    <row r="925" spans="1:36" ht="18.75" x14ac:dyDescent="0.25">
      <c r="A925"/>
      <c r="B925" s="222" t="s">
        <v>1360</v>
      </c>
      <c r="C925" s="223">
        <f>SUM(C926:C937)</f>
        <v>20687865055.099998</v>
      </c>
      <c r="D925" s="223">
        <f t="shared" ref="D925:N925" si="425">SUM(D926:D937)</f>
        <v>16211940887.470001</v>
      </c>
      <c r="E925" s="223">
        <f t="shared" si="425"/>
        <v>14624944182.25</v>
      </c>
      <c r="F925" s="223">
        <f t="shared" si="425"/>
        <v>40095540298.330002</v>
      </c>
      <c r="G925" s="223">
        <f t="shared" si="425"/>
        <v>62370402058.649994</v>
      </c>
      <c r="H925" s="223">
        <f t="shared" si="425"/>
        <v>29418871126.970001</v>
      </c>
      <c r="I925" s="223">
        <f t="shared" si="425"/>
        <v>17312874012.260002</v>
      </c>
      <c r="J925" s="223">
        <f t="shared" si="425"/>
        <v>6.0082100886178385</v>
      </c>
      <c r="K925" s="223">
        <f t="shared" si="425"/>
        <v>20503405096.439999</v>
      </c>
      <c r="L925" s="223">
        <f t="shared" si="425"/>
        <v>21806331179.639999</v>
      </c>
      <c r="M925" s="224">
        <f>+K925/G925</f>
        <v>0.32873613797069362</v>
      </c>
      <c r="N925" s="223">
        <f t="shared" si="425"/>
        <v>10714195638.040001</v>
      </c>
      <c r="O925" s="224">
        <f>+N925/G925</f>
        <v>0.1717833344727345</v>
      </c>
      <c r="P925" s="224">
        <f>+K925/$G$919</f>
        <v>9.0338080561736159E-2</v>
      </c>
      <c r="S925"/>
      <c r="AJ925" s="335"/>
    </row>
    <row r="926" spans="1:36" ht="18.75" x14ac:dyDescent="0.25">
      <c r="A926"/>
      <c r="B926" s="226" t="s">
        <v>1377</v>
      </c>
      <c r="C926" s="227">
        <f>+C878</f>
        <v>6881297847</v>
      </c>
      <c r="D926" s="227">
        <f>+D878</f>
        <v>0</v>
      </c>
      <c r="E926" s="227">
        <f>+E336</f>
        <v>4284978039.6399999</v>
      </c>
      <c r="F926" s="227">
        <f>+F336</f>
        <v>2510638845.6399999</v>
      </c>
      <c r="G926" s="227">
        <f t="shared" si="419"/>
        <v>5106958653</v>
      </c>
      <c r="H926" s="227">
        <f>+O336</f>
        <v>5100471509</v>
      </c>
      <c r="I926" s="227">
        <f t="shared" si="422"/>
        <v>6487144</v>
      </c>
      <c r="J926" s="228">
        <f t="shared" si="423"/>
        <v>0.99872974417049776</v>
      </c>
      <c r="K926" s="227">
        <f>+I336</f>
        <v>4253076345</v>
      </c>
      <c r="L926" s="227">
        <f t="shared" si="420"/>
        <v>853882308</v>
      </c>
      <c r="M926" s="229">
        <f t="shared" si="424"/>
        <v>0.83280023081870835</v>
      </c>
      <c r="N926" s="227">
        <f>+R336</f>
        <v>2695704441.1500001</v>
      </c>
      <c r="O926" s="229">
        <f t="shared" si="418"/>
        <v>0.52784927866342768</v>
      </c>
      <c r="P926" s="229">
        <f>+K926/$G$919</f>
        <v>1.8739070495004534E-2</v>
      </c>
      <c r="S926"/>
      <c r="AJ926" s="335"/>
    </row>
    <row r="927" spans="1:36" ht="18.75" x14ac:dyDescent="0.25">
      <c r="A927"/>
      <c r="B927" s="226" t="s">
        <v>1378</v>
      </c>
      <c r="C927" s="227">
        <f>+C882</f>
        <v>8773077896</v>
      </c>
      <c r="D927" s="227">
        <f>+D882</f>
        <v>0</v>
      </c>
      <c r="E927" s="227">
        <f>+E387</f>
        <v>4741412126.04</v>
      </c>
      <c r="F927" s="227">
        <f>+F387</f>
        <v>1200000000</v>
      </c>
      <c r="G927" s="227">
        <f t="shared" si="419"/>
        <v>5231665769.96</v>
      </c>
      <c r="H927" s="227">
        <f>+O387</f>
        <v>5215068095.3600006</v>
      </c>
      <c r="I927" s="227">
        <f t="shared" si="422"/>
        <v>16597674.599999428</v>
      </c>
      <c r="J927" s="228">
        <f t="shared" si="423"/>
        <v>0.99682745891465341</v>
      </c>
      <c r="K927" s="227">
        <f>+I387</f>
        <v>4881219641.2900009</v>
      </c>
      <c r="L927" s="227">
        <f t="shared" si="420"/>
        <v>350446128.66999912</v>
      </c>
      <c r="M927" s="229">
        <f t="shared" si="424"/>
        <v>0.93301442712907123</v>
      </c>
      <c r="N927" s="227">
        <f>+R387</f>
        <v>2511714859.1900001</v>
      </c>
      <c r="O927" s="229">
        <f t="shared" si="418"/>
        <v>0.48009849436715907</v>
      </c>
      <c r="P927" s="229">
        <f>+K927/$G$919</f>
        <v>2.1506672239088167E-2</v>
      </c>
      <c r="S927"/>
      <c r="AJ927" s="335"/>
    </row>
    <row r="928" spans="1:36" ht="18.75" x14ac:dyDescent="0.25">
      <c r="A928"/>
      <c r="B928" s="226" t="s">
        <v>1379</v>
      </c>
      <c r="C928" s="227">
        <f>+C886</f>
        <v>967500000</v>
      </c>
      <c r="D928" s="227">
        <f>+D886</f>
        <v>0</v>
      </c>
      <c r="E928" s="227">
        <f>+E498</f>
        <v>715928089</v>
      </c>
      <c r="F928" s="227">
        <f>+F498</f>
        <v>0</v>
      </c>
      <c r="G928" s="227">
        <f t="shared" si="419"/>
        <v>251571911</v>
      </c>
      <c r="H928" s="227">
        <f>+O498</f>
        <v>251571911</v>
      </c>
      <c r="I928" s="227">
        <f t="shared" si="422"/>
        <v>0</v>
      </c>
      <c r="J928" s="228">
        <f t="shared" si="423"/>
        <v>1</v>
      </c>
      <c r="K928" s="227">
        <f>+I498</f>
        <v>251571911</v>
      </c>
      <c r="L928" s="227">
        <f t="shared" si="420"/>
        <v>0</v>
      </c>
      <c r="M928" s="229">
        <f t="shared" si="424"/>
        <v>1</v>
      </c>
      <c r="N928" s="227">
        <f>+R498</f>
        <v>129821001</v>
      </c>
      <c r="O928" s="229">
        <f t="shared" si="418"/>
        <v>0.51603933238794697</v>
      </c>
      <c r="P928" s="229">
        <f>+K928/$G$919</f>
        <v>1.1084267933102448E-3</v>
      </c>
      <c r="S928"/>
      <c r="AJ928" s="335"/>
    </row>
    <row r="929" spans="1:36" ht="18.75" x14ac:dyDescent="0.25">
      <c r="A929"/>
      <c r="B929" s="226" t="s">
        <v>1380</v>
      </c>
      <c r="C929" s="227">
        <f>+C890</f>
        <v>4065989312.0999999</v>
      </c>
      <c r="D929" s="227">
        <f>+D890</f>
        <v>500000000</v>
      </c>
      <c r="E929" s="227">
        <f>+E511</f>
        <v>4687149382.7999992</v>
      </c>
      <c r="F929" s="227">
        <f>+F511</f>
        <v>3865000000</v>
      </c>
      <c r="G929" s="227">
        <f t="shared" si="419"/>
        <v>3743839929.3000011</v>
      </c>
      <c r="H929" s="227">
        <f>+O511</f>
        <v>3743839929.3000002</v>
      </c>
      <c r="I929" s="227">
        <f t="shared" si="422"/>
        <v>0</v>
      </c>
      <c r="J929" s="228">
        <f t="shared" si="423"/>
        <v>0.99999999999999978</v>
      </c>
      <c r="K929" s="227">
        <f>+I511</f>
        <v>2020030612.8</v>
      </c>
      <c r="L929" s="227">
        <f t="shared" si="420"/>
        <v>1723809316.5000012</v>
      </c>
      <c r="M929" s="229">
        <f t="shared" si="424"/>
        <v>0.53956115938367377</v>
      </c>
      <c r="N929" s="227">
        <f>+R511</f>
        <v>904333075.50999999</v>
      </c>
      <c r="O929" s="229">
        <f t="shared" si="418"/>
        <v>0.24155228123737821</v>
      </c>
      <c r="P929" s="229">
        <f>+K929/$G$919</f>
        <v>8.9002625358060462E-3</v>
      </c>
      <c r="S929"/>
      <c r="AJ929" s="335"/>
    </row>
    <row r="930" spans="1:36" ht="18.75" x14ac:dyDescent="0.25">
      <c r="A930"/>
      <c r="B930" s="226" t="s">
        <v>1349</v>
      </c>
      <c r="C930" s="227">
        <v>0</v>
      </c>
      <c r="D930" s="227">
        <f>+D895</f>
        <v>183304680.77000001</v>
      </c>
      <c r="E930" s="227">
        <f>+E537</f>
        <v>183304680.77000001</v>
      </c>
      <c r="F930" s="227">
        <f>+F537</f>
        <v>13579829355.990002</v>
      </c>
      <c r="G930" s="227">
        <f t="shared" si="419"/>
        <v>13579829355.990002</v>
      </c>
      <c r="H930" s="227">
        <f>+O537</f>
        <v>5322198934.9899998</v>
      </c>
      <c r="I930" s="227">
        <f t="shared" si="422"/>
        <v>8257630421.0000019</v>
      </c>
      <c r="J930" s="228">
        <f t="shared" si="423"/>
        <v>0.39191942663420892</v>
      </c>
      <c r="K930" s="227">
        <f>+I537</f>
        <v>3505991202.3899999</v>
      </c>
      <c r="L930" s="227">
        <f t="shared" si="420"/>
        <v>10073838153.600002</v>
      </c>
      <c r="M930" s="229">
        <f t="shared" si="424"/>
        <v>0.25817638134337256</v>
      </c>
      <c r="N930" s="227">
        <f>+R537</f>
        <v>1948301632.0700002</v>
      </c>
      <c r="O930" s="229">
        <f t="shared" si="418"/>
        <v>0.14347025879309838</v>
      </c>
      <c r="P930" s="229">
        <f>+K930/$G$919</f>
        <v>1.5447410525251674E-2</v>
      </c>
      <c r="S930"/>
      <c r="AJ930" s="335"/>
    </row>
    <row r="931" spans="1:36" ht="18.75" x14ac:dyDescent="0.25">
      <c r="A931"/>
      <c r="B931" s="226" t="s">
        <v>1351</v>
      </c>
      <c r="C931" s="227">
        <v>0</v>
      </c>
      <c r="D931" s="227">
        <f>+D468</f>
        <v>0</v>
      </c>
      <c r="E931" s="227">
        <f>+E641</f>
        <v>0</v>
      </c>
      <c r="F931" s="227">
        <f>+F641</f>
        <v>9842176934.7000008</v>
      </c>
      <c r="G931" s="227">
        <f t="shared" si="419"/>
        <v>9842176934.7000008</v>
      </c>
      <c r="H931" s="227">
        <f>+O641</f>
        <v>3761454352</v>
      </c>
      <c r="I931" s="227">
        <f t="shared" si="422"/>
        <v>6080722582.7000008</v>
      </c>
      <c r="J931" s="228">
        <f t="shared" si="423"/>
        <v>0.38217707088138758</v>
      </c>
      <c r="K931" s="227">
        <f>+I641</f>
        <v>2640079194</v>
      </c>
      <c r="L931" s="227">
        <f t="shared" si="420"/>
        <v>7202097740.7000008</v>
      </c>
      <c r="M931" s="229">
        <f t="shared" si="424"/>
        <v>0.26824138719677187</v>
      </c>
      <c r="N931" s="227">
        <f>+R641</f>
        <v>922063096.95000005</v>
      </c>
      <c r="O931" s="229">
        <f t="shared" si="418"/>
        <v>9.3684873079159431E-2</v>
      </c>
      <c r="P931" s="229">
        <f>+K931/$G$919</f>
        <v>1.1632198934524593E-2</v>
      </c>
      <c r="S931"/>
      <c r="W931" s="256"/>
      <c r="X931" s="256"/>
      <c r="Y931" s="256"/>
      <c r="Z931" s="256"/>
      <c r="AA931" s="256"/>
      <c r="AB931" s="256"/>
      <c r="AC931" s="256"/>
      <c r="AD931" s="256"/>
      <c r="AE931" s="256"/>
      <c r="AF931" s="256"/>
      <c r="AG931" s="256"/>
      <c r="AH931" s="256"/>
      <c r="AI931" s="256"/>
      <c r="AJ931" s="335"/>
    </row>
    <row r="932" spans="1:36" ht="37.5" x14ac:dyDescent="0.25">
      <c r="A932"/>
      <c r="B932" s="230" t="s">
        <v>1652</v>
      </c>
      <c r="C932" s="227">
        <f>+C670</f>
        <v>0</v>
      </c>
      <c r="D932" s="227">
        <f>+D670</f>
        <v>3962856579.6399999</v>
      </c>
      <c r="E932" s="227">
        <f>+E670</f>
        <v>0</v>
      </c>
      <c r="F932" s="227">
        <f>+F670</f>
        <v>1719002478</v>
      </c>
      <c r="G932" s="227">
        <f>+G670</f>
        <v>5681859057.6399994</v>
      </c>
      <c r="H932" s="227">
        <f>+O670</f>
        <v>1100497531</v>
      </c>
      <c r="I932" s="227">
        <f>+I670</f>
        <v>942267777</v>
      </c>
      <c r="J932" s="228">
        <f t="shared" si="423"/>
        <v>0.19368617204966354</v>
      </c>
      <c r="K932" s="227">
        <f>+I670</f>
        <v>942267777</v>
      </c>
      <c r="L932" s="227">
        <f>+L670</f>
        <v>560445331</v>
      </c>
      <c r="M932" s="229">
        <f t="shared" si="424"/>
        <v>0.16583793568990388</v>
      </c>
      <c r="N932" s="227">
        <f>+R670</f>
        <v>560445331</v>
      </c>
      <c r="O932" s="229">
        <f t="shared" si="418"/>
        <v>9.8637668642344842E-2</v>
      </c>
      <c r="P932" s="229">
        <f>+K932/$G$919</f>
        <v>4.1516353966070674E-3</v>
      </c>
      <c r="S932"/>
      <c r="W932" s="256"/>
      <c r="X932" s="256"/>
      <c r="Y932" s="256"/>
      <c r="Z932" s="256"/>
      <c r="AA932" s="256"/>
      <c r="AB932" s="256"/>
      <c r="AC932" s="256"/>
      <c r="AD932" s="256"/>
      <c r="AE932" s="256"/>
      <c r="AF932" s="256"/>
      <c r="AG932" s="256"/>
      <c r="AH932" s="256"/>
      <c r="AI932" s="256"/>
      <c r="AJ932" s="335"/>
    </row>
    <row r="933" spans="1:36" ht="37.5" x14ac:dyDescent="0.25">
      <c r="A933"/>
      <c r="B933" s="230" t="s">
        <v>1653</v>
      </c>
      <c r="C933" s="227">
        <f>+C708</f>
        <v>0</v>
      </c>
      <c r="D933" s="227">
        <f>+D708</f>
        <v>425000000</v>
      </c>
      <c r="E933" s="227">
        <f>+E708</f>
        <v>0</v>
      </c>
      <c r="F933" s="227">
        <f>+F708</f>
        <v>0</v>
      </c>
      <c r="G933" s="227">
        <f>+G708</f>
        <v>425000000</v>
      </c>
      <c r="H933" s="227">
        <f>+O708</f>
        <v>0</v>
      </c>
      <c r="I933" s="227">
        <f>+I708</f>
        <v>0</v>
      </c>
      <c r="J933" s="228">
        <f t="shared" si="423"/>
        <v>0</v>
      </c>
      <c r="K933" s="227">
        <f>+I708</f>
        <v>0</v>
      </c>
      <c r="L933" s="227">
        <f>+L708</f>
        <v>0</v>
      </c>
      <c r="M933" s="229">
        <f t="shared" si="424"/>
        <v>0</v>
      </c>
      <c r="N933" s="227">
        <f>+R708</f>
        <v>0</v>
      </c>
      <c r="O933" s="229">
        <f t="shared" si="418"/>
        <v>0</v>
      </c>
      <c r="P933" s="229">
        <f>+K933/$G$919</f>
        <v>0</v>
      </c>
      <c r="S933"/>
      <c r="W933" s="256"/>
      <c r="X933" s="256"/>
      <c r="Y933" s="256"/>
      <c r="Z933" s="256"/>
      <c r="AA933" s="256"/>
      <c r="AB933" s="256"/>
      <c r="AC933" s="256"/>
      <c r="AD933" s="256"/>
      <c r="AE933" s="256"/>
      <c r="AF933" s="256"/>
      <c r="AG933" s="256"/>
      <c r="AH933" s="256"/>
      <c r="AI933" s="256"/>
      <c r="AJ933" s="335"/>
    </row>
    <row r="934" spans="1:36" ht="37.5" x14ac:dyDescent="0.25">
      <c r="A934"/>
      <c r="B934" s="230" t="s">
        <v>1654</v>
      </c>
      <c r="C934" s="227">
        <f>+C719</f>
        <v>0</v>
      </c>
      <c r="D934" s="227">
        <f>+D719</f>
        <v>715928089</v>
      </c>
      <c r="E934" s="227">
        <f>+E719</f>
        <v>0</v>
      </c>
      <c r="F934" s="227">
        <f>+F719</f>
        <v>0</v>
      </c>
      <c r="G934" s="227">
        <f>+G719</f>
        <v>715928089</v>
      </c>
      <c r="H934" s="227">
        <f>+O719</f>
        <v>10767948</v>
      </c>
      <c r="I934" s="227">
        <f>+I719</f>
        <v>767948</v>
      </c>
      <c r="J934" s="228">
        <f t="shared" si="423"/>
        <v>1.5040544106937533E-2</v>
      </c>
      <c r="K934" s="227">
        <f>+I719</f>
        <v>767948</v>
      </c>
      <c r="L934" s="227">
        <f>+L719</f>
        <v>646848</v>
      </c>
      <c r="M934" s="229">
        <f t="shared" si="424"/>
        <v>1.0726608046244712E-3</v>
      </c>
      <c r="N934" s="227">
        <f>+R719</f>
        <v>646848</v>
      </c>
      <c r="O934" s="229">
        <f t="shared" si="418"/>
        <v>9.0350973783345995E-4</v>
      </c>
      <c r="P934" s="229">
        <f>+K934/$G$919</f>
        <v>3.3835817984823272E-6</v>
      </c>
      <c r="S934"/>
      <c r="W934" s="256"/>
      <c r="X934" s="256"/>
      <c r="Y934" s="256"/>
      <c r="Z934" s="256"/>
      <c r="AA934" s="256"/>
      <c r="AB934" s="256"/>
      <c r="AC934" s="256"/>
      <c r="AD934" s="256"/>
      <c r="AE934" s="256"/>
      <c r="AF934" s="256"/>
      <c r="AG934" s="256"/>
      <c r="AH934" s="256"/>
      <c r="AI934" s="256"/>
      <c r="AJ934" s="335"/>
    </row>
    <row r="935" spans="1:36" ht="37.5" x14ac:dyDescent="0.25">
      <c r="A935"/>
      <c r="B935" s="230" t="s">
        <v>1655</v>
      </c>
      <c r="C935" s="227">
        <f>+C729</f>
        <v>0</v>
      </c>
      <c r="D935" s="227">
        <f>+D729</f>
        <v>4655405709.04</v>
      </c>
      <c r="E935" s="227">
        <f>+E729</f>
        <v>12171864</v>
      </c>
      <c r="F935" s="227">
        <f>+F729</f>
        <v>4878892684</v>
      </c>
      <c r="G935" s="227">
        <f>+G729</f>
        <v>9522126529.0400009</v>
      </c>
      <c r="H935" s="227">
        <f>+O729</f>
        <v>1431463730.1700001</v>
      </c>
      <c r="I935" s="227">
        <f>+I729</f>
        <v>1263552287.96</v>
      </c>
      <c r="J935" s="228">
        <f t="shared" si="423"/>
        <v>0.15033025719668913</v>
      </c>
      <c r="K935" s="227">
        <f>+I729</f>
        <v>1263552287.96</v>
      </c>
      <c r="L935" s="227">
        <f>+L729</f>
        <v>691232967.17000008</v>
      </c>
      <c r="M935" s="229">
        <f t="shared" si="424"/>
        <v>0.13269643961424954</v>
      </c>
      <c r="N935" s="227">
        <f>+R729</f>
        <v>691232967.17000008</v>
      </c>
      <c r="O935" s="229">
        <f t="shared" si="418"/>
        <v>7.2592289659449485E-2</v>
      </c>
      <c r="P935" s="229">
        <f>+K935/$G$919</f>
        <v>5.567216169548141E-3</v>
      </c>
      <c r="S935"/>
      <c r="U935" s="256"/>
      <c r="V935" s="256"/>
      <c r="W935" s="256"/>
      <c r="X935" s="256"/>
      <c r="Y935" s="256"/>
      <c r="Z935" s="256"/>
      <c r="AA935" s="256"/>
      <c r="AB935" s="256"/>
      <c r="AC935" s="256"/>
      <c r="AD935" s="256"/>
      <c r="AE935" s="256"/>
      <c r="AF935" s="256"/>
      <c r="AG935" s="256"/>
      <c r="AH935" s="256"/>
      <c r="AI935" s="256"/>
      <c r="AJ935" s="335"/>
    </row>
    <row r="936" spans="1:36" ht="56.25" x14ac:dyDescent="0.25">
      <c r="A936"/>
      <c r="B936" s="230" t="s">
        <v>1656</v>
      </c>
      <c r="C936" s="227">
        <f t="shared" ref="C936:L936" si="426">+C819</f>
        <v>0</v>
      </c>
      <c r="D936" s="227">
        <f t="shared" si="426"/>
        <v>389324741</v>
      </c>
      <c r="E936" s="227">
        <f t="shared" si="426"/>
        <v>0</v>
      </c>
      <c r="F936" s="227">
        <f>+F819</f>
        <v>0</v>
      </c>
      <c r="G936" s="227">
        <f t="shared" si="426"/>
        <v>389324741</v>
      </c>
      <c r="H936" s="227">
        <f>+O819</f>
        <v>179258731</v>
      </c>
      <c r="I936" s="227">
        <f t="shared" si="426"/>
        <v>168258731</v>
      </c>
      <c r="J936" s="228">
        <f t="shared" si="423"/>
        <v>0.46043498427447743</v>
      </c>
      <c r="K936" s="227">
        <f>+I819</f>
        <v>168258731</v>
      </c>
      <c r="L936" s="227">
        <f t="shared" si="426"/>
        <v>127563532</v>
      </c>
      <c r="M936" s="229">
        <f t="shared" si="424"/>
        <v>0.43218093606848379</v>
      </c>
      <c r="N936" s="227">
        <f>+R819</f>
        <v>127563532</v>
      </c>
      <c r="O936" s="229">
        <f t="shared" si="418"/>
        <v>0.32765328931407417</v>
      </c>
      <c r="P936" s="229">
        <f>+K936/$G$919</f>
        <v>7.4134860647769648E-4</v>
      </c>
      <c r="S936"/>
      <c r="U936" s="256"/>
      <c r="V936" s="256"/>
      <c r="W936" s="256"/>
      <c r="X936" s="256"/>
      <c r="Y936" s="256"/>
      <c r="Z936" s="256"/>
      <c r="AA936" s="256"/>
      <c r="AB936" s="256"/>
      <c r="AC936" s="256"/>
      <c r="AD936" s="256"/>
      <c r="AE936" s="256"/>
      <c r="AF936" s="256"/>
      <c r="AG936" s="256"/>
      <c r="AH936" s="256"/>
      <c r="AI936" s="256"/>
      <c r="AJ936" s="335"/>
    </row>
    <row r="937" spans="1:36" ht="37.5" x14ac:dyDescent="0.25">
      <c r="A937"/>
      <c r="B937" s="230" t="s">
        <v>1657</v>
      </c>
      <c r="C937" s="227">
        <f t="shared" ref="C937:L937" si="427">+C825</f>
        <v>0</v>
      </c>
      <c r="D937" s="227">
        <f t="shared" si="427"/>
        <v>5380121088.0200005</v>
      </c>
      <c r="E937" s="227">
        <f t="shared" si="427"/>
        <v>0</v>
      </c>
      <c r="F937" s="227">
        <f>+F825</f>
        <v>2500000000</v>
      </c>
      <c r="G937" s="227">
        <f t="shared" si="427"/>
        <v>7880121088.0200005</v>
      </c>
      <c r="H937" s="227">
        <f>+O825</f>
        <v>3302278455.1499996</v>
      </c>
      <c r="I937" s="227">
        <f t="shared" si="427"/>
        <v>576589446</v>
      </c>
      <c r="J937" s="228">
        <f t="shared" si="423"/>
        <v>0.41906443038932373</v>
      </c>
      <c r="K937" s="227">
        <f>+I825</f>
        <v>576589446</v>
      </c>
      <c r="L937" s="227">
        <f t="shared" si="427"/>
        <v>222368854</v>
      </c>
      <c r="M937" s="229">
        <f t="shared" si="424"/>
        <v>7.3170125123658072E-2</v>
      </c>
      <c r="N937" s="227">
        <f>+R825</f>
        <v>222368854</v>
      </c>
      <c r="O937" s="229">
        <f t="shared" si="418"/>
        <v>2.8218964089024363E-2</v>
      </c>
      <c r="P937" s="229">
        <f>+K937/$G$919</f>
        <v>2.5404552843195224E-3</v>
      </c>
      <c r="S937"/>
      <c r="U937" s="256"/>
      <c r="V937" s="256"/>
      <c r="AJ937" s="335"/>
    </row>
    <row r="938" spans="1:36" x14ac:dyDescent="0.25">
      <c r="A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U938" s="256"/>
      <c r="V938" s="256"/>
      <c r="AJ938" s="335"/>
    </row>
    <row r="939" spans="1:36" s="293" customFormat="1" x14ac:dyDescent="0.25">
      <c r="A939" s="3"/>
      <c r="B939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T939" s="3"/>
      <c r="U939" s="256"/>
      <c r="V939" s="256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 s="335"/>
    </row>
    <row r="940" spans="1:36" x14ac:dyDescent="0.25">
      <c r="G940" s="309"/>
      <c r="T940"/>
      <c r="U940" s="256"/>
      <c r="V940" s="256"/>
      <c r="AJ940" s="335"/>
    </row>
    <row r="941" spans="1:36" x14ac:dyDescent="0.25">
      <c r="I941" s="296"/>
      <c r="O941" s="296"/>
      <c r="AJ941" s="335"/>
    </row>
    <row r="942" spans="1:36" x14ac:dyDescent="0.25">
      <c r="O942" s="296"/>
      <c r="AJ942" s="335"/>
    </row>
    <row r="943" spans="1:36" x14ac:dyDescent="0.25">
      <c r="AJ943" s="335"/>
    </row>
    <row r="944" spans="1:36" x14ac:dyDescent="0.25">
      <c r="AJ944" s="335"/>
    </row>
    <row r="945" spans="1:36" x14ac:dyDescent="0.25">
      <c r="AJ945" s="335"/>
    </row>
    <row r="946" spans="1:36" s="47" customFormat="1" x14ac:dyDescent="0.25">
      <c r="A946" s="3"/>
      <c r="B94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T946" s="3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 s="335"/>
    </row>
    <row r="947" spans="1:36" s="47" customFormat="1" x14ac:dyDescent="0.25">
      <c r="A947" s="3"/>
      <c r="B94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T947" s="3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 s="335"/>
    </row>
    <row r="948" spans="1:36" x14ac:dyDescent="0.25">
      <c r="AJ948" s="335"/>
    </row>
    <row r="949" spans="1:36" s="47" customFormat="1" x14ac:dyDescent="0.25">
      <c r="A949" s="3"/>
      <c r="B949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T949" s="3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 s="335"/>
    </row>
    <row r="950" spans="1:36" s="47" customFormat="1" x14ac:dyDescent="0.25">
      <c r="A950" s="3"/>
      <c r="B950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T950" s="3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 s="335"/>
    </row>
    <row r="951" spans="1:36" x14ac:dyDescent="0.25">
      <c r="AJ951" s="335"/>
    </row>
    <row r="952" spans="1:36" x14ac:dyDescent="0.25">
      <c r="AJ952" s="335"/>
    </row>
    <row r="953" spans="1:36" x14ac:dyDescent="0.25">
      <c r="AJ953" s="335"/>
    </row>
    <row r="954" spans="1:36" x14ac:dyDescent="0.25">
      <c r="AJ954" s="335"/>
    </row>
    <row r="955" spans="1:36" x14ac:dyDescent="0.25">
      <c r="AJ955" s="335"/>
    </row>
    <row r="956" spans="1:36" x14ac:dyDescent="0.25">
      <c r="AJ956" s="335"/>
    </row>
    <row r="957" spans="1:36" x14ac:dyDescent="0.25">
      <c r="AJ957" s="335"/>
    </row>
    <row r="958" spans="1:36" x14ac:dyDescent="0.25">
      <c r="AJ958" s="335"/>
    </row>
    <row r="959" spans="1:36" x14ac:dyDescent="0.25">
      <c r="AJ959" s="335"/>
    </row>
    <row r="960" spans="1:36" x14ac:dyDescent="0.25">
      <c r="AJ960" s="335"/>
    </row>
    <row r="961" spans="19:36" x14ac:dyDescent="0.25">
      <c r="AJ961" s="335"/>
    </row>
    <row r="962" spans="19:36" x14ac:dyDescent="0.25">
      <c r="AJ962" s="335"/>
    </row>
    <row r="963" spans="19:36" x14ac:dyDescent="0.25">
      <c r="AJ963" s="335"/>
    </row>
    <row r="964" spans="19:36" x14ac:dyDescent="0.25">
      <c r="AJ964" s="335"/>
    </row>
    <row r="965" spans="19:36" x14ac:dyDescent="0.25">
      <c r="AJ965" s="335"/>
    </row>
    <row r="966" spans="19:36" x14ac:dyDescent="0.25">
      <c r="AJ966" s="335"/>
    </row>
    <row r="967" spans="19:36" x14ac:dyDescent="0.25">
      <c r="AJ967" s="335"/>
    </row>
    <row r="968" spans="19:36" x14ac:dyDescent="0.25">
      <c r="AJ968" s="335"/>
    </row>
    <row r="969" spans="19:36" x14ac:dyDescent="0.25">
      <c r="AJ969" s="335">
        <f t="shared" ref="AJ969:AJ971" si="428">+W969-F969</f>
        <v>0</v>
      </c>
    </row>
    <row r="970" spans="19:36" x14ac:dyDescent="0.25">
      <c r="AJ970" s="335">
        <f t="shared" si="428"/>
        <v>0</v>
      </c>
    </row>
    <row r="971" spans="19:36" x14ac:dyDescent="0.25">
      <c r="AJ971" s="335">
        <f t="shared" si="428"/>
        <v>0</v>
      </c>
    </row>
    <row r="972" spans="19:36" x14ac:dyDescent="0.25">
      <c r="S972"/>
    </row>
  </sheetData>
  <autoFilter ref="A7:AI971" xr:uid="{2332C73D-15A4-4B0D-8FF5-5CC91FAFBFAE}"/>
  <mergeCells count="15">
    <mergeCell ref="B853:R853"/>
    <mergeCell ref="A1:R2"/>
    <mergeCell ref="A3:R4"/>
    <mergeCell ref="A5:R6"/>
    <mergeCell ref="B917:P917"/>
    <mergeCell ref="B909:F909"/>
    <mergeCell ref="B910:F910"/>
    <mergeCell ref="G909:H909"/>
    <mergeCell ref="G910:H910"/>
    <mergeCell ref="I909:J909"/>
    <mergeCell ref="I910:J910"/>
    <mergeCell ref="G908:H908"/>
    <mergeCell ref="I908:J908"/>
    <mergeCell ref="B907:K907"/>
    <mergeCell ref="B908:F90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5B42-1236-434C-BBE4-5CA55FBF0941}">
  <dimension ref="A1:AC339"/>
  <sheetViews>
    <sheetView showGridLines="0" zoomScaleNormal="100" workbookViewId="0">
      <pane xSplit="2" ySplit="7" topLeftCell="C226" activePane="bottomRight" state="frozen"/>
      <selection pane="topRight" activeCell="C1" sqref="C1"/>
      <selection pane="bottomLeft" activeCell="A8" sqref="A8"/>
      <selection pane="bottomRight" activeCell="A238" sqref="A238:XFD238"/>
    </sheetView>
  </sheetViews>
  <sheetFormatPr baseColWidth="10" defaultColWidth="14.7109375" defaultRowHeight="15" x14ac:dyDescent="0.25"/>
  <cols>
    <col min="1" max="1" width="18.140625" style="122" customWidth="1"/>
    <col min="2" max="2" width="65.7109375" style="122" customWidth="1"/>
    <col min="3" max="3" width="19.7109375" style="122" bestFit="1" customWidth="1"/>
    <col min="4" max="4" width="20.85546875" style="122" bestFit="1" customWidth="1"/>
    <col min="5" max="5" width="22.140625" style="122" bestFit="1" customWidth="1"/>
    <col min="6" max="6" width="19.7109375" style="122" bestFit="1" customWidth="1"/>
    <col min="7" max="7" width="24.140625" style="122" bestFit="1" customWidth="1"/>
    <col min="8" max="9" width="19.7109375" style="122" bestFit="1" customWidth="1"/>
    <col min="10" max="10" width="18.85546875" style="122" bestFit="1" customWidth="1"/>
    <col min="11" max="11" width="10.5703125" style="305" bestFit="1" customWidth="1"/>
    <col min="12" max="12" width="5.28515625" style="106" customWidth="1"/>
    <col min="13" max="13" width="16.140625" style="122" hidden="1" customWidth="1"/>
    <col min="14" max="14" width="52.85546875" style="122" hidden="1" customWidth="1"/>
    <col min="15" max="15" width="18.85546875" style="122" hidden="1" customWidth="1"/>
    <col min="16" max="16" width="17.85546875" style="122" hidden="1" customWidth="1"/>
    <col min="17" max="17" width="18.140625" style="122" hidden="1" customWidth="1"/>
    <col min="18" max="18" width="18.85546875" style="122" hidden="1" customWidth="1"/>
    <col min="19" max="19" width="17.85546875" style="122" hidden="1" customWidth="1"/>
    <col min="20" max="20" width="19.5703125" style="122" hidden="1" customWidth="1"/>
    <col min="21" max="21" width="17.85546875" style="122" hidden="1" customWidth="1"/>
    <col min="22" max="22" width="18.85546875" style="122" hidden="1" customWidth="1"/>
    <col min="23" max="23" width="15.140625" style="122" hidden="1" customWidth="1"/>
    <col min="24" max="24" width="15.140625" style="122" bestFit="1" customWidth="1"/>
    <col min="25" max="27" width="2.28515625" style="122" customWidth="1"/>
    <col min="28" max="28" width="16.85546875" style="122" bestFit="1" customWidth="1"/>
    <col min="29" max="29" width="17.85546875" style="122" bestFit="1" customWidth="1"/>
    <col min="30" max="16384" width="14.7109375" style="122"/>
  </cols>
  <sheetData>
    <row r="1" spans="1:29" s="24" customFormat="1" x14ac:dyDescent="0.25">
      <c r="A1" s="315" t="s">
        <v>756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72"/>
    </row>
    <row r="2" spans="1:29" s="24" customFormat="1" x14ac:dyDescent="0.2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72"/>
    </row>
    <row r="3" spans="1:29" s="24" customFormat="1" x14ac:dyDescent="0.25">
      <c r="A3" s="315" t="s">
        <v>757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72"/>
    </row>
    <row r="4" spans="1:29" s="24" customFormat="1" x14ac:dyDescent="0.25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72"/>
    </row>
    <row r="5" spans="1:29" s="24" customFormat="1" x14ac:dyDescent="0.25">
      <c r="A5" s="316" t="s">
        <v>1746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72"/>
    </row>
    <row r="6" spans="1:29" s="24" customFormat="1" ht="15.75" thickBot="1" x14ac:dyDescent="0.3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72"/>
    </row>
    <row r="7" spans="1:29" s="24" customFormat="1" ht="30" x14ac:dyDescent="0.25">
      <c r="A7" s="140" t="s">
        <v>0</v>
      </c>
      <c r="B7" s="141" t="s">
        <v>1</v>
      </c>
      <c r="C7" s="141" t="s">
        <v>758</v>
      </c>
      <c r="D7" s="141" t="s">
        <v>5</v>
      </c>
      <c r="E7" s="141" t="s">
        <v>4</v>
      </c>
      <c r="F7" s="141" t="s">
        <v>759</v>
      </c>
      <c r="G7" s="141" t="s">
        <v>846</v>
      </c>
      <c r="H7" s="141" t="s">
        <v>847</v>
      </c>
      <c r="I7" s="141" t="s">
        <v>848</v>
      </c>
      <c r="J7" s="142" t="s">
        <v>849</v>
      </c>
      <c r="K7" s="300" t="s">
        <v>850</v>
      </c>
      <c r="L7" s="72"/>
      <c r="M7" s="140" t="s">
        <v>0</v>
      </c>
      <c r="N7" s="141" t="s">
        <v>1</v>
      </c>
      <c r="O7" s="141" t="s">
        <v>758</v>
      </c>
      <c r="P7" s="141" t="s">
        <v>5</v>
      </c>
      <c r="Q7" s="141" t="s">
        <v>4</v>
      </c>
      <c r="R7" s="141" t="s">
        <v>759</v>
      </c>
      <c r="S7" s="141" t="s">
        <v>846</v>
      </c>
      <c r="T7" s="141" t="s">
        <v>847</v>
      </c>
      <c r="U7" s="141" t="s">
        <v>848</v>
      </c>
      <c r="V7" s="142" t="s">
        <v>849</v>
      </c>
      <c r="W7" s="300" t="s">
        <v>850</v>
      </c>
    </row>
    <row r="8" spans="1:29" s="24" customFormat="1" x14ac:dyDescent="0.25">
      <c r="A8" s="143"/>
      <c r="B8" s="144" t="s">
        <v>851</v>
      </c>
      <c r="C8" s="145">
        <f>+C9+C151</f>
        <v>185591302309.50119</v>
      </c>
      <c r="D8" s="145">
        <f t="shared" ref="D8:J8" si="0">+D9+D151</f>
        <v>41371734418.330002</v>
      </c>
      <c r="E8" s="145">
        <f t="shared" si="0"/>
        <v>0</v>
      </c>
      <c r="F8" s="145">
        <f t="shared" si="0"/>
        <v>226963036727.83118</v>
      </c>
      <c r="G8" s="145">
        <f t="shared" si="0"/>
        <v>96149613976.089996</v>
      </c>
      <c r="H8" s="145">
        <f t="shared" si="0"/>
        <v>12390999146.700001</v>
      </c>
      <c r="I8" s="145">
        <f t="shared" si="0"/>
        <v>96149613976.089996</v>
      </c>
      <c r="J8" s="145">
        <f t="shared" si="0"/>
        <v>130823532951.74118</v>
      </c>
      <c r="K8" s="146">
        <f>+J8/F8</f>
        <v>0.57640898199922186</v>
      </c>
      <c r="L8" s="75"/>
      <c r="M8" s="143"/>
      <c r="N8" s="144" t="s">
        <v>851</v>
      </c>
      <c r="O8" s="145">
        <f t="shared" ref="O8:V8" si="1">+O9+O151</f>
        <v>185591302312.50119</v>
      </c>
      <c r="P8" s="145">
        <f t="shared" si="1"/>
        <v>41371734418.330002</v>
      </c>
      <c r="Q8" s="145">
        <f t="shared" si="1"/>
        <v>0</v>
      </c>
      <c r="R8" s="145">
        <f>+O8+P8</f>
        <v>226963036730.83118</v>
      </c>
      <c r="S8" s="145">
        <f t="shared" si="1"/>
        <v>96108381176.089996</v>
      </c>
      <c r="T8" s="145">
        <f t="shared" si="1"/>
        <v>12323746657.310001</v>
      </c>
      <c r="U8" s="145">
        <f t="shared" si="1"/>
        <v>96108381176.089996</v>
      </c>
      <c r="V8" s="145">
        <f t="shared" si="1"/>
        <v>128549071343.35118</v>
      </c>
      <c r="W8" s="146">
        <f>+V8/R8</f>
        <v>0.56638769552508716</v>
      </c>
      <c r="X8" s="80"/>
      <c r="Z8" s="80"/>
      <c r="AA8" s="80"/>
      <c r="AB8" s="80"/>
      <c r="AC8" s="80"/>
    </row>
    <row r="9" spans="1:29" s="24" customFormat="1" x14ac:dyDescent="0.25">
      <c r="A9" s="143">
        <v>1</v>
      </c>
      <c r="B9" s="144" t="s">
        <v>852</v>
      </c>
      <c r="C9" s="145">
        <f>C10</f>
        <v>185088842769.21118</v>
      </c>
      <c r="D9" s="145">
        <f t="shared" ref="D9:J9" si="2">D10</f>
        <v>10036528520</v>
      </c>
      <c r="E9" s="145">
        <f t="shared" si="2"/>
        <v>0</v>
      </c>
      <c r="F9" s="145">
        <f t="shared" si="2"/>
        <v>195125371289.21118</v>
      </c>
      <c r="G9" s="145">
        <f t="shared" si="2"/>
        <v>90795255095.259995</v>
      </c>
      <c r="H9" s="145">
        <f t="shared" si="2"/>
        <v>10906446008.940001</v>
      </c>
      <c r="I9" s="145">
        <f t="shared" si="2"/>
        <v>90795255095.259995</v>
      </c>
      <c r="J9" s="145">
        <f t="shared" si="2"/>
        <v>104340226393.95119</v>
      </c>
      <c r="K9" s="146">
        <f t="shared" ref="K9:K74" si="3">+J9/F9</f>
        <v>0.53473428752276431</v>
      </c>
      <c r="L9" s="75"/>
      <c r="M9" s="143">
        <v>1</v>
      </c>
      <c r="N9" s="144" t="s">
        <v>852</v>
      </c>
      <c r="O9" s="145">
        <f>O10</f>
        <v>185088842772.21118</v>
      </c>
      <c r="P9" s="145">
        <f t="shared" ref="P9:V9" si="4">P10</f>
        <v>10036528520</v>
      </c>
      <c r="Q9" s="145">
        <f t="shared" si="4"/>
        <v>0</v>
      </c>
      <c r="R9" s="145">
        <f t="shared" ref="R9:R72" si="5">+O9+P9</f>
        <v>195125371292.21118</v>
      </c>
      <c r="S9" s="145">
        <f t="shared" si="4"/>
        <v>90754022295.259995</v>
      </c>
      <c r="T9" s="145">
        <f t="shared" si="4"/>
        <v>10906446008.940001</v>
      </c>
      <c r="U9" s="145">
        <f t="shared" si="4"/>
        <v>90754022295.259995</v>
      </c>
      <c r="V9" s="145">
        <f t="shared" si="4"/>
        <v>104381459196.95119</v>
      </c>
      <c r="W9" s="146">
        <f t="shared" ref="W9:W74" si="6">+V9/R9</f>
        <v>0.5349456019260258</v>
      </c>
      <c r="X9" s="80"/>
      <c r="Y9" s="273"/>
      <c r="Z9" s="273"/>
      <c r="AA9" s="80"/>
      <c r="AB9" s="273"/>
      <c r="AC9" s="273"/>
    </row>
    <row r="10" spans="1:29" s="4" customFormat="1" x14ac:dyDescent="0.25">
      <c r="A10" s="144" t="s">
        <v>853</v>
      </c>
      <c r="B10" s="144" t="s">
        <v>854</v>
      </c>
      <c r="C10" s="145">
        <f>C11+C20+C37+C42+C129</f>
        <v>185088842769.21118</v>
      </c>
      <c r="D10" s="145">
        <f t="shared" ref="D10:J10" si="7">D11+D20+D37+D42+D129</f>
        <v>10036528520</v>
      </c>
      <c r="E10" s="145">
        <f t="shared" si="7"/>
        <v>0</v>
      </c>
      <c r="F10" s="145">
        <f t="shared" si="7"/>
        <v>195125371289.21118</v>
      </c>
      <c r="G10" s="145">
        <f t="shared" si="7"/>
        <v>90795255095.259995</v>
      </c>
      <c r="H10" s="145">
        <f t="shared" si="7"/>
        <v>10906446008.940001</v>
      </c>
      <c r="I10" s="145">
        <f t="shared" si="7"/>
        <v>90795255095.259995</v>
      </c>
      <c r="J10" s="145">
        <f t="shared" si="7"/>
        <v>104340226393.95119</v>
      </c>
      <c r="K10" s="146">
        <f t="shared" si="3"/>
        <v>0.53473428752276431</v>
      </c>
      <c r="L10" s="81"/>
      <c r="M10" s="144" t="s">
        <v>853</v>
      </c>
      <c r="N10" s="144" t="s">
        <v>854</v>
      </c>
      <c r="O10" s="145">
        <f t="shared" ref="O10:V10" si="8">O11+O20+O37+O42+O129</f>
        <v>185088842772.21118</v>
      </c>
      <c r="P10" s="145">
        <f>P11+P20+P37+P42+P129</f>
        <v>10036528520</v>
      </c>
      <c r="Q10" s="145">
        <f t="shared" si="8"/>
        <v>0</v>
      </c>
      <c r="R10" s="145">
        <f t="shared" si="5"/>
        <v>195125371292.21118</v>
      </c>
      <c r="S10" s="145">
        <f t="shared" si="8"/>
        <v>90754022295.259995</v>
      </c>
      <c r="T10" s="145">
        <f t="shared" si="8"/>
        <v>10906446008.940001</v>
      </c>
      <c r="U10" s="145">
        <f t="shared" si="8"/>
        <v>90754022295.259995</v>
      </c>
      <c r="V10" s="145">
        <f t="shared" si="8"/>
        <v>104381459196.95119</v>
      </c>
      <c r="W10" s="146">
        <f t="shared" si="6"/>
        <v>0.5349456019260258</v>
      </c>
      <c r="X10" s="80"/>
      <c r="AA10" s="80"/>
    </row>
    <row r="11" spans="1:29" s="24" customFormat="1" x14ac:dyDescent="0.25">
      <c r="A11" s="144" t="s">
        <v>855</v>
      </c>
      <c r="B11" s="144" t="s">
        <v>562</v>
      </c>
      <c r="C11" s="145">
        <f>C12</f>
        <v>3167569037.6199999</v>
      </c>
      <c r="D11" s="145">
        <f t="shared" ref="D11:J11" si="9">D12</f>
        <v>0</v>
      </c>
      <c r="E11" s="145">
        <f t="shared" si="9"/>
        <v>0</v>
      </c>
      <c r="F11" s="145">
        <f t="shared" si="9"/>
        <v>3167569037.6199999</v>
      </c>
      <c r="G11" s="145">
        <f t="shared" si="9"/>
        <v>1700060440.96</v>
      </c>
      <c r="H11" s="145">
        <f t="shared" si="9"/>
        <v>27709600</v>
      </c>
      <c r="I11" s="145">
        <f t="shared" si="9"/>
        <v>1700060440.96</v>
      </c>
      <c r="J11" s="145">
        <f t="shared" si="9"/>
        <v>1467508596.6599998</v>
      </c>
      <c r="K11" s="146">
        <f t="shared" si="3"/>
        <v>0.46329174809797807</v>
      </c>
      <c r="L11" s="72"/>
      <c r="M11" s="144" t="s">
        <v>855</v>
      </c>
      <c r="N11" s="144" t="s">
        <v>562</v>
      </c>
      <c r="O11" s="145">
        <f>O12</f>
        <v>3167569037.6199999</v>
      </c>
      <c r="P11" s="145">
        <f t="shared" ref="P11:V11" si="10">P12</f>
        <v>0</v>
      </c>
      <c r="Q11" s="145">
        <f t="shared" si="10"/>
        <v>0</v>
      </c>
      <c r="R11" s="145">
        <f t="shared" si="5"/>
        <v>3167569037.6199999</v>
      </c>
      <c r="S11" s="145">
        <f t="shared" si="10"/>
        <v>1658827640.96</v>
      </c>
      <c r="T11" s="145">
        <f t="shared" si="10"/>
        <v>27709600</v>
      </c>
      <c r="U11" s="145">
        <f t="shared" si="10"/>
        <v>1658827640.96</v>
      </c>
      <c r="V11" s="145">
        <f t="shared" si="10"/>
        <v>1508741396.6599998</v>
      </c>
      <c r="W11" s="146">
        <f t="shared" si="6"/>
        <v>0.47630892294414368</v>
      </c>
      <c r="X11" s="80"/>
      <c r="Y11" s="273"/>
      <c r="Z11" s="273"/>
      <c r="AA11" s="80"/>
      <c r="AB11" s="273"/>
      <c r="AC11" s="273"/>
    </row>
    <row r="12" spans="1:29" s="24" customFormat="1" x14ac:dyDescent="0.25">
      <c r="A12" s="144" t="s">
        <v>856</v>
      </c>
      <c r="B12" s="144" t="s">
        <v>857</v>
      </c>
      <c r="C12" s="145">
        <f t="shared" ref="C12:J14" si="11">C13</f>
        <v>3167569037.6199999</v>
      </c>
      <c r="D12" s="145">
        <f t="shared" si="11"/>
        <v>0</v>
      </c>
      <c r="E12" s="145">
        <f t="shared" si="11"/>
        <v>0</v>
      </c>
      <c r="F12" s="145">
        <f t="shared" si="11"/>
        <v>3167569037.6199999</v>
      </c>
      <c r="G12" s="145">
        <f t="shared" si="11"/>
        <v>1700060440.96</v>
      </c>
      <c r="H12" s="145">
        <f t="shared" si="11"/>
        <v>27709600</v>
      </c>
      <c r="I12" s="145">
        <f t="shared" si="11"/>
        <v>1700060440.96</v>
      </c>
      <c r="J12" s="145">
        <f t="shared" si="11"/>
        <v>1467508596.6599998</v>
      </c>
      <c r="K12" s="146">
        <f t="shared" si="3"/>
        <v>0.46329174809797807</v>
      </c>
      <c r="L12" s="72"/>
      <c r="M12" s="144" t="s">
        <v>856</v>
      </c>
      <c r="N12" s="144" t="s">
        <v>857</v>
      </c>
      <c r="O12" s="145">
        <f t="shared" ref="O12:V14" si="12">O13</f>
        <v>3167569037.6199999</v>
      </c>
      <c r="P12" s="145">
        <f t="shared" si="12"/>
        <v>0</v>
      </c>
      <c r="Q12" s="145">
        <f t="shared" si="12"/>
        <v>0</v>
      </c>
      <c r="R12" s="145">
        <f t="shared" si="5"/>
        <v>3167569037.6199999</v>
      </c>
      <c r="S12" s="145">
        <f t="shared" si="12"/>
        <v>1658827640.96</v>
      </c>
      <c r="T12" s="145">
        <f t="shared" si="12"/>
        <v>27709600</v>
      </c>
      <c r="U12" s="145">
        <f t="shared" si="12"/>
        <v>1658827640.96</v>
      </c>
      <c r="V12" s="145">
        <f t="shared" si="12"/>
        <v>1508741396.6599998</v>
      </c>
      <c r="W12" s="146">
        <f t="shared" si="6"/>
        <v>0.47630892294414368</v>
      </c>
      <c r="X12" s="80"/>
      <c r="Y12" s="273"/>
      <c r="Z12" s="273"/>
      <c r="AA12" s="80"/>
      <c r="AB12" s="273"/>
      <c r="AC12" s="273"/>
    </row>
    <row r="13" spans="1:29" s="24" customFormat="1" x14ac:dyDescent="0.25">
      <c r="A13" s="144" t="s">
        <v>858</v>
      </c>
      <c r="B13" s="144" t="s">
        <v>859</v>
      </c>
      <c r="C13" s="145">
        <f t="shared" si="11"/>
        <v>3167569037.6199999</v>
      </c>
      <c r="D13" s="145">
        <f t="shared" si="11"/>
        <v>0</v>
      </c>
      <c r="E13" s="145">
        <f t="shared" si="11"/>
        <v>0</v>
      </c>
      <c r="F13" s="145">
        <f t="shared" si="11"/>
        <v>3167569037.6199999</v>
      </c>
      <c r="G13" s="145">
        <f t="shared" si="11"/>
        <v>1700060440.96</v>
      </c>
      <c r="H13" s="145">
        <f t="shared" si="11"/>
        <v>27709600</v>
      </c>
      <c r="I13" s="145">
        <f t="shared" si="11"/>
        <v>1700060440.96</v>
      </c>
      <c r="J13" s="145">
        <f t="shared" si="11"/>
        <v>1467508596.6599998</v>
      </c>
      <c r="K13" s="146">
        <f t="shared" si="3"/>
        <v>0.46329174809797807</v>
      </c>
      <c r="L13" s="72"/>
      <c r="M13" s="144" t="s">
        <v>858</v>
      </c>
      <c r="N13" s="144" t="s">
        <v>859</v>
      </c>
      <c r="O13" s="145">
        <f t="shared" si="12"/>
        <v>3167569037.6199999</v>
      </c>
      <c r="P13" s="145">
        <f t="shared" si="12"/>
        <v>0</v>
      </c>
      <c r="Q13" s="145">
        <f t="shared" si="12"/>
        <v>0</v>
      </c>
      <c r="R13" s="145">
        <f t="shared" si="5"/>
        <v>3167569037.6199999</v>
      </c>
      <c r="S13" s="145">
        <f t="shared" si="12"/>
        <v>1658827640.96</v>
      </c>
      <c r="T13" s="145">
        <f t="shared" si="12"/>
        <v>27709600</v>
      </c>
      <c r="U13" s="145">
        <f t="shared" si="12"/>
        <v>1658827640.96</v>
      </c>
      <c r="V13" s="145">
        <f t="shared" si="12"/>
        <v>1508741396.6599998</v>
      </c>
      <c r="W13" s="146">
        <f t="shared" si="6"/>
        <v>0.47630892294414368</v>
      </c>
      <c r="X13" s="80"/>
      <c r="Y13" s="273"/>
      <c r="Z13" s="273"/>
      <c r="AA13" s="80"/>
      <c r="AB13" s="273"/>
      <c r="AC13" s="273"/>
    </row>
    <row r="14" spans="1:29" s="24" customFormat="1" x14ac:dyDescent="0.25">
      <c r="A14" s="144" t="s">
        <v>860</v>
      </c>
      <c r="B14" s="144" t="s">
        <v>859</v>
      </c>
      <c r="C14" s="145">
        <f>C15</f>
        <v>3167569037.6199999</v>
      </c>
      <c r="D14" s="145">
        <f t="shared" si="11"/>
        <v>0</v>
      </c>
      <c r="E14" s="145">
        <f t="shared" si="11"/>
        <v>0</v>
      </c>
      <c r="F14" s="145">
        <f t="shared" si="11"/>
        <v>3167569037.6199999</v>
      </c>
      <c r="G14" s="145">
        <f t="shared" si="11"/>
        <v>1700060440.96</v>
      </c>
      <c r="H14" s="145">
        <f t="shared" si="11"/>
        <v>27709600</v>
      </c>
      <c r="I14" s="145">
        <f t="shared" si="11"/>
        <v>1700060440.96</v>
      </c>
      <c r="J14" s="145">
        <f t="shared" si="11"/>
        <v>1467508596.6599998</v>
      </c>
      <c r="K14" s="146">
        <f t="shared" si="3"/>
        <v>0.46329174809797807</v>
      </c>
      <c r="L14" s="72"/>
      <c r="M14" s="144" t="s">
        <v>860</v>
      </c>
      <c r="N14" s="144" t="s">
        <v>859</v>
      </c>
      <c r="O14" s="145">
        <f>O15</f>
        <v>3167569037.6199999</v>
      </c>
      <c r="P14" s="145">
        <f t="shared" si="12"/>
        <v>0</v>
      </c>
      <c r="Q14" s="145">
        <f t="shared" si="12"/>
        <v>0</v>
      </c>
      <c r="R14" s="145">
        <f t="shared" si="5"/>
        <v>3167569037.6199999</v>
      </c>
      <c r="S14" s="145">
        <f t="shared" si="12"/>
        <v>1658827640.96</v>
      </c>
      <c r="T14" s="145">
        <f t="shared" si="12"/>
        <v>27709600</v>
      </c>
      <c r="U14" s="145">
        <f t="shared" si="12"/>
        <v>1658827640.96</v>
      </c>
      <c r="V14" s="145">
        <f t="shared" si="12"/>
        <v>1508741396.6599998</v>
      </c>
      <c r="W14" s="146">
        <f t="shared" si="6"/>
        <v>0.47630892294414368</v>
      </c>
      <c r="X14" s="80"/>
      <c r="Y14" s="273"/>
      <c r="Z14" s="273"/>
      <c r="AA14" s="80"/>
      <c r="AB14" s="273"/>
      <c r="AC14" s="273"/>
    </row>
    <row r="15" spans="1:29" s="24" customFormat="1" x14ac:dyDescent="0.25">
      <c r="A15" s="82" t="s">
        <v>861</v>
      </c>
      <c r="B15" s="82" t="s">
        <v>859</v>
      </c>
      <c r="C15" s="123">
        <f>C16+C17</f>
        <v>3167569037.6199999</v>
      </c>
      <c r="D15" s="123">
        <f t="shared" ref="D15:J15" si="13">D16+D17</f>
        <v>0</v>
      </c>
      <c r="E15" s="123">
        <f t="shared" si="13"/>
        <v>0</v>
      </c>
      <c r="F15" s="123">
        <f t="shared" si="13"/>
        <v>3167569037.6199999</v>
      </c>
      <c r="G15" s="123">
        <f t="shared" si="13"/>
        <v>1700060440.96</v>
      </c>
      <c r="H15" s="123">
        <f t="shared" si="13"/>
        <v>27709600</v>
      </c>
      <c r="I15" s="123">
        <f t="shared" si="13"/>
        <v>1700060440.96</v>
      </c>
      <c r="J15" s="123">
        <f t="shared" si="13"/>
        <v>1467508596.6599998</v>
      </c>
      <c r="K15" s="83">
        <f t="shared" si="3"/>
        <v>0.46329174809797807</v>
      </c>
      <c r="L15" s="72"/>
      <c r="M15" s="82" t="s">
        <v>861</v>
      </c>
      <c r="N15" s="82" t="s">
        <v>859</v>
      </c>
      <c r="O15" s="123">
        <f>O16+O17</f>
        <v>3167569037.6199999</v>
      </c>
      <c r="P15" s="123">
        <f t="shared" ref="P15:V15" si="14">P16+P17</f>
        <v>0</v>
      </c>
      <c r="Q15" s="123">
        <f t="shared" si="14"/>
        <v>0</v>
      </c>
      <c r="R15" s="123">
        <f t="shared" si="5"/>
        <v>3167569037.6199999</v>
      </c>
      <c r="S15" s="123">
        <f t="shared" si="14"/>
        <v>1658827640.96</v>
      </c>
      <c r="T15" s="123">
        <f t="shared" si="14"/>
        <v>27709600</v>
      </c>
      <c r="U15" s="123">
        <f t="shared" si="14"/>
        <v>1658827640.96</v>
      </c>
      <c r="V15" s="123">
        <f t="shared" si="14"/>
        <v>1508741396.6599998</v>
      </c>
      <c r="W15" s="83">
        <f t="shared" si="6"/>
        <v>0.47630892294414368</v>
      </c>
      <c r="X15" s="80"/>
      <c r="Y15" s="273"/>
      <c r="Z15" s="80"/>
      <c r="AA15" s="80"/>
      <c r="AB15" s="273"/>
      <c r="AC15" s="273"/>
    </row>
    <row r="16" spans="1:29" s="89" customFormat="1" x14ac:dyDescent="0.25">
      <c r="A16" s="84" t="s">
        <v>862</v>
      </c>
      <c r="B16" s="84" t="s">
        <v>790</v>
      </c>
      <c r="C16" s="124">
        <v>2621669037.6199999</v>
      </c>
      <c r="D16" s="124">
        <v>0</v>
      </c>
      <c r="E16" s="124"/>
      <c r="F16" s="124">
        <f t="shared" ref="F16:F73" si="15">+C16+D16-E16</f>
        <v>2621669037.6199999</v>
      </c>
      <c r="G16" s="124">
        <v>1629361005</v>
      </c>
      <c r="H16" s="124">
        <v>27709600</v>
      </c>
      <c r="I16" s="124">
        <v>1629361005</v>
      </c>
      <c r="J16" s="124">
        <f t="shared" ref="J16:J73" si="16">+F16-I16</f>
        <v>992308032.61999989</v>
      </c>
      <c r="K16" s="85">
        <f t="shared" si="3"/>
        <v>0.37850240376673772</v>
      </c>
      <c r="L16" s="260"/>
      <c r="M16" s="84" t="s">
        <v>862</v>
      </c>
      <c r="N16" s="84" t="s">
        <v>790</v>
      </c>
      <c r="O16" s="124">
        <v>2621669037.6199999</v>
      </c>
      <c r="P16" s="124">
        <v>0</v>
      </c>
      <c r="Q16" s="124"/>
      <c r="R16" s="124">
        <f t="shared" si="5"/>
        <v>2621669037.6199999</v>
      </c>
      <c r="S16" s="124">
        <v>1629361005</v>
      </c>
      <c r="T16" s="124">
        <v>27709600</v>
      </c>
      <c r="U16" s="124">
        <v>1629361005</v>
      </c>
      <c r="V16" s="124">
        <f t="shared" ref="V16:V73" si="17">+R16-U16</f>
        <v>992308032.61999989</v>
      </c>
      <c r="W16" s="85">
        <f t="shared" si="6"/>
        <v>0.37850240376673772</v>
      </c>
      <c r="X16" s="80">
        <f>+J16-L16</f>
        <v>992308032.61999989</v>
      </c>
      <c r="Y16" s="88"/>
      <c r="Z16" s="80"/>
      <c r="AA16" s="80"/>
    </row>
    <row r="17" spans="1:27" s="89" customFormat="1" x14ac:dyDescent="0.25">
      <c r="A17" s="84" t="s">
        <v>863</v>
      </c>
      <c r="B17" s="84" t="s">
        <v>864</v>
      </c>
      <c r="C17" s="124">
        <f>C18+C19</f>
        <v>545900000</v>
      </c>
      <c r="D17" s="124">
        <f t="shared" ref="D17:J17" si="18">D18+D19</f>
        <v>0</v>
      </c>
      <c r="E17" s="124">
        <f t="shared" si="18"/>
        <v>0</v>
      </c>
      <c r="F17" s="124">
        <f t="shared" si="18"/>
        <v>545900000</v>
      </c>
      <c r="G17" s="124">
        <f t="shared" si="18"/>
        <v>70699435.960000008</v>
      </c>
      <c r="H17" s="124">
        <f t="shared" si="18"/>
        <v>0</v>
      </c>
      <c r="I17" s="124">
        <f t="shared" si="18"/>
        <v>70699435.960000008</v>
      </c>
      <c r="J17" s="124">
        <f t="shared" si="18"/>
        <v>475200564.03999996</v>
      </c>
      <c r="K17" s="85">
        <f t="shared" si="3"/>
        <v>0.8704901337973987</v>
      </c>
      <c r="L17" s="86"/>
      <c r="M17" s="84" t="s">
        <v>863</v>
      </c>
      <c r="N17" s="84" t="s">
        <v>864</v>
      </c>
      <c r="O17" s="124">
        <f>O18+O19</f>
        <v>545900000</v>
      </c>
      <c r="P17" s="124">
        <v>0</v>
      </c>
      <c r="Q17" s="124">
        <f>Q18+Q19</f>
        <v>0</v>
      </c>
      <c r="R17" s="124">
        <f t="shared" si="5"/>
        <v>545900000</v>
      </c>
      <c r="S17" s="124">
        <v>29466635.960000001</v>
      </c>
      <c r="T17" s="124"/>
      <c r="U17" s="124">
        <v>29466635.960000001</v>
      </c>
      <c r="V17" s="124">
        <f t="shared" si="17"/>
        <v>516433364.04000002</v>
      </c>
      <c r="W17" s="85">
        <f t="shared" si="6"/>
        <v>0.94602191617512366</v>
      </c>
      <c r="X17" s="80"/>
      <c r="Y17" s="70"/>
      <c r="Z17" s="80"/>
      <c r="AA17" s="80"/>
    </row>
    <row r="18" spans="1:27" s="89" customFormat="1" x14ac:dyDescent="0.25">
      <c r="A18" s="90" t="s">
        <v>865</v>
      </c>
      <c r="B18" s="90" t="s">
        <v>866</v>
      </c>
      <c r="C18" s="125">
        <v>510900000</v>
      </c>
      <c r="D18" s="126"/>
      <c r="E18" s="126"/>
      <c r="F18" s="126">
        <f t="shared" si="15"/>
        <v>510900000</v>
      </c>
      <c r="G18" s="126">
        <v>70699435.960000008</v>
      </c>
      <c r="H18" s="126"/>
      <c r="I18" s="126">
        <v>70699435.960000008</v>
      </c>
      <c r="J18" s="127">
        <f t="shared" si="16"/>
        <v>440200564.03999996</v>
      </c>
      <c r="K18" s="85">
        <f t="shared" si="3"/>
        <v>0.86161785875905261</v>
      </c>
      <c r="L18" s="86"/>
      <c r="M18" s="90" t="s">
        <v>865</v>
      </c>
      <c r="N18" s="90" t="s">
        <v>866</v>
      </c>
      <c r="O18" s="125">
        <v>510900000</v>
      </c>
      <c r="P18" s="126"/>
      <c r="Q18" s="126"/>
      <c r="R18" s="126">
        <f t="shared" si="5"/>
        <v>510900000</v>
      </c>
      <c r="S18" s="126">
        <v>70699435.960000008</v>
      </c>
      <c r="T18" s="126"/>
      <c r="U18" s="126">
        <v>70699435.960000008</v>
      </c>
      <c r="V18" s="127">
        <f t="shared" si="17"/>
        <v>440200564.03999996</v>
      </c>
      <c r="W18" s="85">
        <f t="shared" si="6"/>
        <v>0.86161785875905261</v>
      </c>
      <c r="X18" s="80"/>
      <c r="Y18" s="88"/>
      <c r="Z18" s="80"/>
      <c r="AA18" s="80"/>
    </row>
    <row r="19" spans="1:27" s="89" customFormat="1" x14ac:dyDescent="0.25">
      <c r="A19" s="90" t="s">
        <v>867</v>
      </c>
      <c r="B19" s="90" t="s">
        <v>868</v>
      </c>
      <c r="C19" s="125">
        <v>35000000</v>
      </c>
      <c r="D19" s="126"/>
      <c r="E19" s="126"/>
      <c r="F19" s="126">
        <f t="shared" si="15"/>
        <v>35000000</v>
      </c>
      <c r="G19" s="126"/>
      <c r="H19" s="126"/>
      <c r="I19" s="126"/>
      <c r="J19" s="127">
        <f t="shared" si="16"/>
        <v>35000000</v>
      </c>
      <c r="K19" s="85">
        <f t="shared" si="3"/>
        <v>1</v>
      </c>
      <c r="L19" s="86"/>
      <c r="M19" s="90" t="s">
        <v>867</v>
      </c>
      <c r="N19" s="90" t="s">
        <v>868</v>
      </c>
      <c r="O19" s="125">
        <v>35000000</v>
      </c>
      <c r="P19" s="126"/>
      <c r="Q19" s="126"/>
      <c r="R19" s="126">
        <f t="shared" si="5"/>
        <v>35000000</v>
      </c>
      <c r="S19" s="126"/>
      <c r="T19" s="126"/>
      <c r="U19" s="126"/>
      <c r="V19" s="127">
        <f t="shared" si="17"/>
        <v>35000000</v>
      </c>
      <c r="W19" s="85">
        <f t="shared" si="6"/>
        <v>1</v>
      </c>
      <c r="X19" s="80"/>
      <c r="Z19" s="80"/>
      <c r="AA19" s="80"/>
    </row>
    <row r="20" spans="1:27" s="24" customFormat="1" x14ac:dyDescent="0.25">
      <c r="A20" s="144" t="s">
        <v>869</v>
      </c>
      <c r="B20" s="144" t="s">
        <v>557</v>
      </c>
      <c r="C20" s="145">
        <f>C25+C21</f>
        <v>64337449685.639999</v>
      </c>
      <c r="D20" s="145">
        <f t="shared" ref="D20:J20" si="19">D25+D21</f>
        <v>5977895162</v>
      </c>
      <c r="E20" s="145">
        <f t="shared" si="19"/>
        <v>0</v>
      </c>
      <c r="F20" s="145">
        <f t="shared" si="19"/>
        <v>70315344847.639999</v>
      </c>
      <c r="G20" s="145">
        <f t="shared" si="19"/>
        <v>22423911596</v>
      </c>
      <c r="H20" s="145">
        <f t="shared" si="19"/>
        <v>942383733</v>
      </c>
      <c r="I20" s="145">
        <f t="shared" si="19"/>
        <v>22423911596</v>
      </c>
      <c r="J20" s="145">
        <f t="shared" si="19"/>
        <v>47891433251.639999</v>
      </c>
      <c r="K20" s="146">
        <f t="shared" si="3"/>
        <v>0.68109504910217877</v>
      </c>
      <c r="L20" s="72"/>
      <c r="M20" s="144" t="s">
        <v>869</v>
      </c>
      <c r="N20" s="144" t="s">
        <v>557</v>
      </c>
      <c r="O20" s="145">
        <f>O25+O21</f>
        <v>64337449688.639999</v>
      </c>
      <c r="P20" s="145">
        <f t="shared" ref="P20:V20" si="20">P25+P21</f>
        <v>5977895162</v>
      </c>
      <c r="Q20" s="145">
        <f t="shared" si="20"/>
        <v>0</v>
      </c>
      <c r="R20" s="145">
        <f t="shared" si="5"/>
        <v>70315344850.639999</v>
      </c>
      <c r="S20" s="145">
        <f t="shared" si="20"/>
        <v>22423911596</v>
      </c>
      <c r="T20" s="145">
        <f t="shared" si="20"/>
        <v>942383733</v>
      </c>
      <c r="U20" s="145">
        <f t="shared" si="20"/>
        <v>22423911596</v>
      </c>
      <c r="V20" s="145">
        <f t="shared" si="20"/>
        <v>47891433254.639999</v>
      </c>
      <c r="W20" s="146">
        <f t="shared" si="6"/>
        <v>0.68109504911578489</v>
      </c>
      <c r="X20" s="80"/>
      <c r="Y20" s="273"/>
      <c r="Z20" s="80"/>
      <c r="AA20" s="80"/>
    </row>
    <row r="21" spans="1:27" s="24" customFormat="1" x14ac:dyDescent="0.25">
      <c r="A21" s="144" t="s">
        <v>870</v>
      </c>
      <c r="B21" s="144" t="s">
        <v>871</v>
      </c>
      <c r="C21" s="145">
        <f>+C22</f>
        <v>0</v>
      </c>
      <c r="D21" s="145">
        <f t="shared" ref="D21:J21" si="21">+D22</f>
        <v>0</v>
      </c>
      <c r="E21" s="145">
        <f t="shared" si="21"/>
        <v>0</v>
      </c>
      <c r="F21" s="145">
        <f t="shared" si="21"/>
        <v>0</v>
      </c>
      <c r="G21" s="145">
        <f t="shared" si="21"/>
        <v>0</v>
      </c>
      <c r="H21" s="145">
        <f t="shared" si="21"/>
        <v>0</v>
      </c>
      <c r="I21" s="145">
        <f t="shared" si="21"/>
        <v>0</v>
      </c>
      <c r="J21" s="145">
        <f t="shared" si="21"/>
        <v>0</v>
      </c>
      <c r="K21" s="146" t="e">
        <f t="shared" si="3"/>
        <v>#DIV/0!</v>
      </c>
      <c r="L21" s="91"/>
      <c r="M21" s="144" t="s">
        <v>870</v>
      </c>
      <c r="N21" s="144" t="s">
        <v>871</v>
      </c>
      <c r="O21" s="145">
        <f>+O22</f>
        <v>0</v>
      </c>
      <c r="P21" s="145">
        <f t="shared" ref="P21:V21" si="22">+P22</f>
        <v>0</v>
      </c>
      <c r="Q21" s="145">
        <f t="shared" si="22"/>
        <v>0</v>
      </c>
      <c r="R21" s="145">
        <f t="shared" si="5"/>
        <v>0</v>
      </c>
      <c r="S21" s="145">
        <f t="shared" si="22"/>
        <v>0</v>
      </c>
      <c r="T21" s="145">
        <f t="shared" si="22"/>
        <v>0</v>
      </c>
      <c r="U21" s="145">
        <f t="shared" si="22"/>
        <v>0</v>
      </c>
      <c r="V21" s="145">
        <f t="shared" si="22"/>
        <v>0</v>
      </c>
      <c r="W21" s="146" t="e">
        <f t="shared" si="6"/>
        <v>#DIV/0!</v>
      </c>
      <c r="X21" s="80"/>
      <c r="Y21" s="273"/>
      <c r="Z21" s="80"/>
      <c r="AA21" s="80"/>
    </row>
    <row r="22" spans="1:27" s="24" customFormat="1" x14ac:dyDescent="0.25">
      <c r="A22" s="144" t="s">
        <v>872</v>
      </c>
      <c r="B22" s="144" t="s">
        <v>871</v>
      </c>
      <c r="C22" s="145">
        <f>C23</f>
        <v>0</v>
      </c>
      <c r="D22" s="145">
        <f t="shared" ref="D22:J23" si="23">D23</f>
        <v>0</v>
      </c>
      <c r="E22" s="145">
        <f t="shared" si="23"/>
        <v>0</v>
      </c>
      <c r="F22" s="145">
        <f t="shared" si="23"/>
        <v>0</v>
      </c>
      <c r="G22" s="145">
        <f t="shared" si="23"/>
        <v>0</v>
      </c>
      <c r="H22" s="145">
        <f t="shared" si="23"/>
        <v>0</v>
      </c>
      <c r="I22" s="145">
        <f t="shared" si="23"/>
        <v>0</v>
      </c>
      <c r="J22" s="145">
        <f t="shared" si="23"/>
        <v>0</v>
      </c>
      <c r="K22" s="146" t="e">
        <f t="shared" si="3"/>
        <v>#DIV/0!</v>
      </c>
      <c r="L22" s="91"/>
      <c r="M22" s="144" t="s">
        <v>872</v>
      </c>
      <c r="N22" s="144" t="s">
        <v>871</v>
      </c>
      <c r="O22" s="145">
        <f>O23</f>
        <v>0</v>
      </c>
      <c r="P22" s="145">
        <f t="shared" ref="P22:V23" si="24">P23</f>
        <v>0</v>
      </c>
      <c r="Q22" s="145">
        <f t="shared" si="24"/>
        <v>0</v>
      </c>
      <c r="R22" s="145">
        <f t="shared" si="5"/>
        <v>0</v>
      </c>
      <c r="S22" s="145">
        <f t="shared" si="24"/>
        <v>0</v>
      </c>
      <c r="T22" s="145">
        <f t="shared" si="24"/>
        <v>0</v>
      </c>
      <c r="U22" s="145">
        <f t="shared" si="24"/>
        <v>0</v>
      </c>
      <c r="V22" s="145">
        <f t="shared" si="24"/>
        <v>0</v>
      </c>
      <c r="W22" s="146" t="e">
        <f t="shared" si="6"/>
        <v>#DIV/0!</v>
      </c>
      <c r="X22" s="80"/>
      <c r="Y22" s="273"/>
      <c r="Z22" s="80"/>
      <c r="AA22" s="80"/>
    </row>
    <row r="23" spans="1:27" s="24" customFormat="1" x14ac:dyDescent="0.25">
      <c r="A23" s="82" t="s">
        <v>873</v>
      </c>
      <c r="B23" s="82" t="s">
        <v>871</v>
      </c>
      <c r="C23" s="123">
        <f>C24</f>
        <v>0</v>
      </c>
      <c r="D23" s="123">
        <f t="shared" si="23"/>
        <v>0</v>
      </c>
      <c r="E23" s="123">
        <f t="shared" si="23"/>
        <v>0</v>
      </c>
      <c r="F23" s="123">
        <f t="shared" si="23"/>
        <v>0</v>
      </c>
      <c r="G23" s="123">
        <f t="shared" si="23"/>
        <v>0</v>
      </c>
      <c r="H23" s="123">
        <f t="shared" si="23"/>
        <v>0</v>
      </c>
      <c r="I23" s="123">
        <f t="shared" si="23"/>
        <v>0</v>
      </c>
      <c r="J23" s="123">
        <f t="shared" si="23"/>
        <v>0</v>
      </c>
      <c r="K23" s="83" t="e">
        <f t="shared" si="3"/>
        <v>#DIV/0!</v>
      </c>
      <c r="L23" s="72"/>
      <c r="M23" s="82" t="s">
        <v>873</v>
      </c>
      <c r="N23" s="82" t="s">
        <v>871</v>
      </c>
      <c r="O23" s="123">
        <f>O24</f>
        <v>0</v>
      </c>
      <c r="P23" s="123">
        <f t="shared" si="24"/>
        <v>0</v>
      </c>
      <c r="Q23" s="123">
        <f t="shared" si="24"/>
        <v>0</v>
      </c>
      <c r="R23" s="123">
        <f t="shared" si="5"/>
        <v>0</v>
      </c>
      <c r="S23" s="123">
        <f t="shared" si="24"/>
        <v>0</v>
      </c>
      <c r="T23" s="123">
        <f t="shared" si="24"/>
        <v>0</v>
      </c>
      <c r="U23" s="123">
        <f t="shared" si="24"/>
        <v>0</v>
      </c>
      <c r="V23" s="123">
        <f t="shared" si="24"/>
        <v>0</v>
      </c>
      <c r="W23" s="83" t="e">
        <f t="shared" si="6"/>
        <v>#DIV/0!</v>
      </c>
      <c r="X23" s="80"/>
      <c r="Y23" s="273"/>
      <c r="Z23" s="80"/>
      <c r="AA23" s="80"/>
    </row>
    <row r="24" spans="1:27" s="24" customFormat="1" x14ac:dyDescent="0.25">
      <c r="A24" s="92" t="s">
        <v>874</v>
      </c>
      <c r="B24" s="92" t="s">
        <v>875</v>
      </c>
      <c r="C24" s="125"/>
      <c r="D24" s="126"/>
      <c r="E24" s="128"/>
      <c r="F24" s="128">
        <f t="shared" si="15"/>
        <v>0</v>
      </c>
      <c r="G24" s="128"/>
      <c r="H24" s="126"/>
      <c r="I24" s="128"/>
      <c r="J24" s="127">
        <f t="shared" si="16"/>
        <v>0</v>
      </c>
      <c r="K24" s="93" t="e">
        <f t="shared" si="3"/>
        <v>#DIV/0!</v>
      </c>
      <c r="L24" s="72"/>
      <c r="M24" s="90" t="s">
        <v>874</v>
      </c>
      <c r="N24" s="92" t="s">
        <v>875</v>
      </c>
      <c r="O24" s="125"/>
      <c r="P24" s="126"/>
      <c r="Q24" s="128"/>
      <c r="R24" s="128">
        <f t="shared" si="5"/>
        <v>0</v>
      </c>
      <c r="S24" s="128"/>
      <c r="T24" s="126"/>
      <c r="U24" s="128"/>
      <c r="V24" s="127">
        <f t="shared" si="17"/>
        <v>0</v>
      </c>
      <c r="W24" s="93" t="e">
        <f t="shared" si="6"/>
        <v>#DIV/0!</v>
      </c>
      <c r="X24" s="80"/>
      <c r="Y24" s="273"/>
      <c r="Z24" s="80"/>
      <c r="AA24" s="80"/>
    </row>
    <row r="25" spans="1:27" s="24" customFormat="1" x14ac:dyDescent="0.25">
      <c r="A25" s="144" t="s">
        <v>876</v>
      </c>
      <c r="B25" s="144" t="s">
        <v>877</v>
      </c>
      <c r="C25" s="145">
        <f>C26</f>
        <v>64337449685.639999</v>
      </c>
      <c r="D25" s="145">
        <f t="shared" ref="D25:J25" si="25">D26</f>
        <v>5977895162</v>
      </c>
      <c r="E25" s="145">
        <f t="shared" si="25"/>
        <v>0</v>
      </c>
      <c r="F25" s="145">
        <f t="shared" si="25"/>
        <v>70315344847.639999</v>
      </c>
      <c r="G25" s="145">
        <f t="shared" si="25"/>
        <v>22423911596</v>
      </c>
      <c r="H25" s="145">
        <f t="shared" si="25"/>
        <v>942383733</v>
      </c>
      <c r="I25" s="145">
        <f t="shared" si="25"/>
        <v>22423911596</v>
      </c>
      <c r="J25" s="145">
        <f t="shared" si="25"/>
        <v>47891433251.639999</v>
      </c>
      <c r="K25" s="146">
        <f t="shared" si="3"/>
        <v>0.68109504910217877</v>
      </c>
      <c r="L25" s="72"/>
      <c r="M25" s="144" t="s">
        <v>876</v>
      </c>
      <c r="N25" s="144" t="s">
        <v>877</v>
      </c>
      <c r="O25" s="145">
        <f>O26</f>
        <v>64337449688.639999</v>
      </c>
      <c r="P25" s="145">
        <f t="shared" ref="P25:V25" si="26">P26</f>
        <v>5977895162</v>
      </c>
      <c r="Q25" s="145">
        <f t="shared" si="26"/>
        <v>0</v>
      </c>
      <c r="R25" s="145">
        <f t="shared" si="5"/>
        <v>70315344850.639999</v>
      </c>
      <c r="S25" s="145">
        <f t="shared" si="26"/>
        <v>22423911596</v>
      </c>
      <c r="T25" s="145">
        <f t="shared" si="26"/>
        <v>942383733</v>
      </c>
      <c r="U25" s="145">
        <f t="shared" si="26"/>
        <v>22423911596</v>
      </c>
      <c r="V25" s="145">
        <f t="shared" si="26"/>
        <v>47891433254.639999</v>
      </c>
      <c r="W25" s="146">
        <f t="shared" si="6"/>
        <v>0.68109504911578489</v>
      </c>
      <c r="X25" s="80"/>
      <c r="Y25" s="273"/>
      <c r="Z25" s="80"/>
      <c r="AA25" s="80"/>
    </row>
    <row r="26" spans="1:27" s="24" customFormat="1" x14ac:dyDescent="0.25">
      <c r="A26" s="144" t="s">
        <v>878</v>
      </c>
      <c r="B26" s="144" t="s">
        <v>879</v>
      </c>
      <c r="C26" s="145">
        <f>C27+C32</f>
        <v>64337449685.639999</v>
      </c>
      <c r="D26" s="145">
        <f t="shared" ref="D26:J26" si="27">D27+D32</f>
        <v>5977895162</v>
      </c>
      <c r="E26" s="145">
        <f t="shared" si="27"/>
        <v>0</v>
      </c>
      <c r="F26" s="145">
        <f t="shared" si="27"/>
        <v>70315344847.639999</v>
      </c>
      <c r="G26" s="145">
        <f t="shared" si="27"/>
        <v>22423911596</v>
      </c>
      <c r="H26" s="145">
        <f t="shared" si="27"/>
        <v>942383733</v>
      </c>
      <c r="I26" s="145">
        <f t="shared" si="27"/>
        <v>22423911596</v>
      </c>
      <c r="J26" s="145">
        <f t="shared" si="27"/>
        <v>47891433251.639999</v>
      </c>
      <c r="K26" s="146">
        <f t="shared" si="3"/>
        <v>0.68109504910217877</v>
      </c>
      <c r="L26" s="72"/>
      <c r="M26" s="144" t="s">
        <v>878</v>
      </c>
      <c r="N26" s="144" t="s">
        <v>879</v>
      </c>
      <c r="O26" s="145">
        <f>O27+O32</f>
        <v>64337449688.639999</v>
      </c>
      <c r="P26" s="145">
        <f t="shared" ref="P26:V26" si="28">P27+P32</f>
        <v>5977895162</v>
      </c>
      <c r="Q26" s="145">
        <f t="shared" si="28"/>
        <v>0</v>
      </c>
      <c r="R26" s="145">
        <f t="shared" si="5"/>
        <v>70315344850.639999</v>
      </c>
      <c r="S26" s="145">
        <f t="shared" si="28"/>
        <v>22423911596</v>
      </c>
      <c r="T26" s="145">
        <f t="shared" si="28"/>
        <v>942383733</v>
      </c>
      <c r="U26" s="145">
        <f t="shared" si="28"/>
        <v>22423911596</v>
      </c>
      <c r="V26" s="145">
        <f t="shared" si="28"/>
        <v>47891433254.639999</v>
      </c>
      <c r="W26" s="146">
        <f t="shared" si="6"/>
        <v>0.68109504911578489</v>
      </c>
      <c r="X26" s="80"/>
      <c r="Y26" s="273"/>
      <c r="Z26" s="80"/>
      <c r="AA26" s="80"/>
    </row>
    <row r="27" spans="1:27" s="24" customFormat="1" x14ac:dyDescent="0.25">
      <c r="A27" s="82" t="s">
        <v>880</v>
      </c>
      <c r="B27" s="82" t="s">
        <v>881</v>
      </c>
      <c r="C27" s="123">
        <f>SUM(C28:C31)</f>
        <v>54553014379</v>
      </c>
      <c r="D27" s="123">
        <f t="shared" ref="D27:J27" si="29">SUM(D28:D31)</f>
        <v>5977895162</v>
      </c>
      <c r="E27" s="123">
        <f t="shared" si="29"/>
        <v>0</v>
      </c>
      <c r="F27" s="123">
        <f t="shared" si="29"/>
        <v>60530909541</v>
      </c>
      <c r="G27" s="123">
        <f t="shared" si="29"/>
        <v>17970590580</v>
      </c>
      <c r="H27" s="123">
        <f t="shared" si="29"/>
        <v>285035167</v>
      </c>
      <c r="I27" s="123">
        <f t="shared" si="29"/>
        <v>17970590580</v>
      </c>
      <c r="J27" s="123">
        <f t="shared" si="29"/>
        <v>42560318961</v>
      </c>
      <c r="K27" s="83">
        <f t="shared" si="3"/>
        <v>0.703117122867156</v>
      </c>
      <c r="L27" s="72"/>
      <c r="M27" s="82" t="s">
        <v>880</v>
      </c>
      <c r="N27" s="82" t="s">
        <v>881</v>
      </c>
      <c r="O27" s="123">
        <f>SUM(O28:O31)</f>
        <v>54553014382</v>
      </c>
      <c r="P27" s="123">
        <f t="shared" ref="P27:V27" si="30">SUM(P28:P31)</f>
        <v>5977895162</v>
      </c>
      <c r="Q27" s="123">
        <f t="shared" si="30"/>
        <v>0</v>
      </c>
      <c r="R27" s="123">
        <f t="shared" si="5"/>
        <v>60530909544</v>
      </c>
      <c r="S27" s="123">
        <f t="shared" si="30"/>
        <v>17970590580</v>
      </c>
      <c r="T27" s="123">
        <f t="shared" si="30"/>
        <v>285035167</v>
      </c>
      <c r="U27" s="123">
        <f t="shared" si="30"/>
        <v>17970590580</v>
      </c>
      <c r="V27" s="123">
        <f t="shared" si="30"/>
        <v>42560318964</v>
      </c>
      <c r="W27" s="83">
        <f t="shared" si="6"/>
        <v>0.70311712288186989</v>
      </c>
      <c r="X27" s="80"/>
      <c r="Y27" s="273"/>
      <c r="Z27" s="80"/>
      <c r="AA27" s="80"/>
    </row>
    <row r="28" spans="1:27" s="24" customFormat="1" x14ac:dyDescent="0.25">
      <c r="A28" s="90" t="s">
        <v>882</v>
      </c>
      <c r="B28" s="90" t="s">
        <v>883</v>
      </c>
      <c r="C28" s="126">
        <v>850063420</v>
      </c>
      <c r="D28" s="126"/>
      <c r="E28" s="126"/>
      <c r="F28" s="128">
        <f t="shared" si="15"/>
        <v>850063420</v>
      </c>
      <c r="G28" s="126">
        <v>1818224000</v>
      </c>
      <c r="H28" s="126">
        <v>970000</v>
      </c>
      <c r="I28" s="126">
        <v>1818224000</v>
      </c>
      <c r="J28" s="127">
        <f t="shared" si="16"/>
        <v>-968160580</v>
      </c>
      <c r="K28" s="94">
        <f t="shared" si="3"/>
        <v>-1.1389274696704395</v>
      </c>
      <c r="L28" s="72"/>
      <c r="M28" s="90" t="s">
        <v>882</v>
      </c>
      <c r="N28" s="90" t="s">
        <v>883</v>
      </c>
      <c r="O28" s="126">
        <v>850063420</v>
      </c>
      <c r="P28" s="126"/>
      <c r="Q28" s="126"/>
      <c r="R28" s="128">
        <f t="shared" si="5"/>
        <v>850063420</v>
      </c>
      <c r="S28" s="126">
        <v>1818224000</v>
      </c>
      <c r="T28" s="126">
        <v>970000</v>
      </c>
      <c r="U28" s="126">
        <f>1817254000+T28</f>
        <v>1818224000</v>
      </c>
      <c r="V28" s="127">
        <f t="shared" si="17"/>
        <v>-968160580</v>
      </c>
      <c r="W28" s="94">
        <f t="shared" si="6"/>
        <v>-1.1389274696704395</v>
      </c>
      <c r="X28" s="80"/>
      <c r="Y28" s="273"/>
      <c r="Z28" s="80"/>
      <c r="AA28" s="80"/>
    </row>
    <row r="29" spans="1:27" s="24" customFormat="1" x14ac:dyDescent="0.25">
      <c r="A29" s="92" t="s">
        <v>884</v>
      </c>
      <c r="B29" s="92" t="s">
        <v>885</v>
      </c>
      <c r="C29" s="125">
        <v>1368360525</v>
      </c>
      <c r="D29" s="126"/>
      <c r="E29" s="128"/>
      <c r="F29" s="128">
        <f t="shared" si="15"/>
        <v>1368360525</v>
      </c>
      <c r="G29" s="128">
        <v>1078775501</v>
      </c>
      <c r="H29" s="126">
        <v>73238067</v>
      </c>
      <c r="I29" s="128">
        <v>1078775501</v>
      </c>
      <c r="J29" s="127">
        <f t="shared" si="16"/>
        <v>289585024</v>
      </c>
      <c r="K29" s="93">
        <f t="shared" si="3"/>
        <v>0.21162918595594535</v>
      </c>
      <c r="L29" s="72"/>
      <c r="M29" s="90" t="s">
        <v>884</v>
      </c>
      <c r="N29" s="92" t="s">
        <v>885</v>
      </c>
      <c r="O29" s="125">
        <v>1368360525</v>
      </c>
      <c r="P29" s="126"/>
      <c r="Q29" s="128"/>
      <c r="R29" s="128">
        <f t="shared" si="5"/>
        <v>1368360525</v>
      </c>
      <c r="S29" s="128">
        <v>1078775501</v>
      </c>
      <c r="T29" s="126">
        <v>73238067</v>
      </c>
      <c r="U29" s="128">
        <f>1005537434+T29</f>
        <v>1078775501</v>
      </c>
      <c r="V29" s="127">
        <f t="shared" si="17"/>
        <v>289585024</v>
      </c>
      <c r="W29" s="93">
        <f t="shared" si="6"/>
        <v>0.21162918595594535</v>
      </c>
      <c r="X29" s="80"/>
      <c r="Y29" s="273"/>
      <c r="Z29" s="80"/>
      <c r="AA29" s="80"/>
    </row>
    <row r="30" spans="1:27" s="24" customFormat="1" x14ac:dyDescent="0.25">
      <c r="A30" s="90" t="s">
        <v>886</v>
      </c>
      <c r="B30" s="92" t="s">
        <v>887</v>
      </c>
      <c r="C30" s="125">
        <v>50420586674</v>
      </c>
      <c r="D30" s="126">
        <v>5977895162</v>
      </c>
      <c r="E30" s="128"/>
      <c r="F30" s="128">
        <f t="shared" si="15"/>
        <v>56398481836</v>
      </c>
      <c r="G30" s="296">
        <v>14482601456</v>
      </c>
      <c r="H30" s="126">
        <v>82326418</v>
      </c>
      <c r="I30" s="296">
        <v>14482601456</v>
      </c>
      <c r="J30" s="127">
        <f t="shared" si="16"/>
        <v>41915880380</v>
      </c>
      <c r="K30" s="93">
        <f t="shared" si="3"/>
        <v>0.743209374002058</v>
      </c>
      <c r="L30" s="72"/>
      <c r="M30" s="90" t="s">
        <v>886</v>
      </c>
      <c r="N30" s="92" t="s">
        <v>887</v>
      </c>
      <c r="O30" s="125">
        <v>50420586677</v>
      </c>
      <c r="P30" s="126">
        <v>5977895162</v>
      </c>
      <c r="Q30" s="128"/>
      <c r="R30" s="128">
        <f t="shared" si="5"/>
        <v>56398481839</v>
      </c>
      <c r="S30" s="296">
        <v>14482601456</v>
      </c>
      <c r="T30" s="126">
        <v>82326418</v>
      </c>
      <c r="U30" s="296">
        <f>14400275038+T30</f>
        <v>14482601456</v>
      </c>
      <c r="V30" s="127">
        <f t="shared" si="17"/>
        <v>41915880383</v>
      </c>
      <c r="W30" s="93">
        <f t="shared" si="6"/>
        <v>0.74320937401571752</v>
      </c>
      <c r="X30" s="80"/>
      <c r="Y30" s="273"/>
      <c r="Z30" s="80"/>
      <c r="AA30" s="80"/>
    </row>
    <row r="31" spans="1:27" s="24" customFormat="1" x14ac:dyDescent="0.25">
      <c r="A31" s="90" t="s">
        <v>888</v>
      </c>
      <c r="B31" s="92" t="s">
        <v>889</v>
      </c>
      <c r="C31" s="125">
        <v>1914003760</v>
      </c>
      <c r="D31" s="126"/>
      <c r="E31" s="128"/>
      <c r="F31" s="128">
        <f t="shared" si="15"/>
        <v>1914003760</v>
      </c>
      <c r="G31" s="128">
        <v>590989623</v>
      </c>
      <c r="H31" s="126">
        <v>128500682</v>
      </c>
      <c r="I31" s="128">
        <v>590989623</v>
      </c>
      <c r="J31" s="127">
        <f t="shared" si="16"/>
        <v>1323014137</v>
      </c>
      <c r="K31" s="93">
        <f t="shared" si="3"/>
        <v>0.69122859873587705</v>
      </c>
      <c r="L31" s="72"/>
      <c r="M31" s="90" t="s">
        <v>888</v>
      </c>
      <c r="N31" s="92" t="s">
        <v>889</v>
      </c>
      <c r="O31" s="125">
        <v>1914003760</v>
      </c>
      <c r="P31" s="126"/>
      <c r="Q31" s="128"/>
      <c r="R31" s="128">
        <f t="shared" si="5"/>
        <v>1914003760</v>
      </c>
      <c r="S31" s="128">
        <v>590989623</v>
      </c>
      <c r="T31" s="126">
        <v>128500682</v>
      </c>
      <c r="U31" s="128">
        <f>462488941+T31</f>
        <v>590989623</v>
      </c>
      <c r="V31" s="127">
        <f t="shared" si="17"/>
        <v>1323014137</v>
      </c>
      <c r="W31" s="93">
        <f t="shared" si="6"/>
        <v>0.69122859873587705</v>
      </c>
      <c r="X31" s="80"/>
      <c r="Y31" s="273"/>
      <c r="Z31" s="80"/>
      <c r="AA31" s="80"/>
    </row>
    <row r="32" spans="1:27" s="24" customFormat="1" x14ac:dyDescent="0.25">
      <c r="A32" s="82" t="s">
        <v>890</v>
      </c>
      <c r="B32" s="82" t="s">
        <v>891</v>
      </c>
      <c r="C32" s="123">
        <f>SUM(C33:C36)</f>
        <v>9784435306.6399994</v>
      </c>
      <c r="D32" s="123">
        <f t="shared" ref="D32:J32" si="31">SUM(D33:D36)</f>
        <v>0</v>
      </c>
      <c r="E32" s="123">
        <f t="shared" si="31"/>
        <v>0</v>
      </c>
      <c r="F32" s="123">
        <f t="shared" si="31"/>
        <v>9784435306.6399994</v>
      </c>
      <c r="G32" s="123">
        <f t="shared" si="31"/>
        <v>4453321016</v>
      </c>
      <c r="H32" s="123">
        <f t="shared" si="31"/>
        <v>657348566</v>
      </c>
      <c r="I32" s="123">
        <f t="shared" si="31"/>
        <v>4453321016</v>
      </c>
      <c r="J32" s="123">
        <f t="shared" si="31"/>
        <v>5331114290.6399994</v>
      </c>
      <c r="K32" s="83">
        <f t="shared" si="3"/>
        <v>0.54485661395524299</v>
      </c>
      <c r="L32" s="72"/>
      <c r="M32" s="82" t="s">
        <v>890</v>
      </c>
      <c r="N32" s="82" t="s">
        <v>891</v>
      </c>
      <c r="O32" s="123">
        <f>SUM(O33:O36)</f>
        <v>9784435306.6399994</v>
      </c>
      <c r="P32" s="123">
        <f t="shared" ref="P32:V32" si="32">SUM(P33:P36)</f>
        <v>0</v>
      </c>
      <c r="Q32" s="123">
        <f t="shared" si="32"/>
        <v>0</v>
      </c>
      <c r="R32" s="123">
        <f t="shared" si="5"/>
        <v>9784435306.6399994</v>
      </c>
      <c r="S32" s="123">
        <f t="shared" si="32"/>
        <v>4453321016</v>
      </c>
      <c r="T32" s="123">
        <f t="shared" si="32"/>
        <v>657348566</v>
      </c>
      <c r="U32" s="123">
        <f t="shared" si="32"/>
        <v>4453321016</v>
      </c>
      <c r="V32" s="123">
        <f t="shared" si="32"/>
        <v>5331114290.6399994</v>
      </c>
      <c r="W32" s="83">
        <f t="shared" si="6"/>
        <v>0.54485661395524299</v>
      </c>
      <c r="X32" s="80"/>
      <c r="Y32" s="273"/>
      <c r="Z32" s="80"/>
      <c r="AA32" s="80"/>
    </row>
    <row r="33" spans="1:27" s="24" customFormat="1" x14ac:dyDescent="0.25">
      <c r="A33" s="92" t="s">
        <v>892</v>
      </c>
      <c r="B33" s="92" t="s">
        <v>883</v>
      </c>
      <c r="C33" s="125">
        <v>237627609</v>
      </c>
      <c r="D33" s="126"/>
      <c r="E33" s="128"/>
      <c r="F33" s="128">
        <f t="shared" si="15"/>
        <v>237627609</v>
      </c>
      <c r="G33" s="126">
        <v>96908000</v>
      </c>
      <c r="H33" s="126">
        <v>11758000</v>
      </c>
      <c r="I33" s="126">
        <v>96908000</v>
      </c>
      <c r="J33" s="127">
        <f t="shared" si="16"/>
        <v>140719609</v>
      </c>
      <c r="K33" s="93">
        <f t="shared" si="3"/>
        <v>0.59218543498453502</v>
      </c>
      <c r="L33" s="72"/>
      <c r="M33" s="90" t="s">
        <v>892</v>
      </c>
      <c r="N33" s="92" t="s">
        <v>883</v>
      </c>
      <c r="O33" s="125">
        <v>237627609</v>
      </c>
      <c r="P33" s="126"/>
      <c r="Q33" s="128"/>
      <c r="R33" s="128">
        <f t="shared" si="5"/>
        <v>237627609</v>
      </c>
      <c r="S33" s="126">
        <v>96908000</v>
      </c>
      <c r="T33" s="126">
        <v>11758000</v>
      </c>
      <c r="U33" s="126">
        <f>85150000+T33</f>
        <v>96908000</v>
      </c>
      <c r="V33" s="127">
        <f t="shared" si="17"/>
        <v>140719609</v>
      </c>
      <c r="W33" s="93">
        <f t="shared" si="6"/>
        <v>0.59218543498453502</v>
      </c>
      <c r="X33" s="80"/>
      <c r="Y33" s="273"/>
      <c r="Z33" s="80"/>
      <c r="AA33" s="80"/>
    </row>
    <row r="34" spans="1:27" s="24" customFormat="1" x14ac:dyDescent="0.25">
      <c r="A34" s="92" t="s">
        <v>893</v>
      </c>
      <c r="B34" s="92" t="s">
        <v>885</v>
      </c>
      <c r="C34" s="125">
        <v>370740480</v>
      </c>
      <c r="D34" s="126"/>
      <c r="E34" s="128"/>
      <c r="F34" s="128">
        <f t="shared" si="15"/>
        <v>370740480</v>
      </c>
      <c r="G34" s="128">
        <v>78830067</v>
      </c>
      <c r="H34" s="126">
        <v>73238067</v>
      </c>
      <c r="I34" s="128">
        <v>78830067</v>
      </c>
      <c r="J34" s="127">
        <f t="shared" si="16"/>
        <v>291910413</v>
      </c>
      <c r="K34" s="93">
        <f t="shared" si="3"/>
        <v>0.78737129811128259</v>
      </c>
      <c r="L34" s="72"/>
      <c r="M34" s="90" t="s">
        <v>893</v>
      </c>
      <c r="N34" s="92" t="s">
        <v>885</v>
      </c>
      <c r="O34" s="125">
        <v>370740480</v>
      </c>
      <c r="P34" s="126"/>
      <c r="Q34" s="128"/>
      <c r="R34" s="128">
        <f t="shared" si="5"/>
        <v>370740480</v>
      </c>
      <c r="S34" s="128">
        <v>78830067</v>
      </c>
      <c r="T34" s="126">
        <v>73238067</v>
      </c>
      <c r="U34" s="128">
        <f>5592000+T34</f>
        <v>78830067</v>
      </c>
      <c r="V34" s="127">
        <f t="shared" si="17"/>
        <v>291910413</v>
      </c>
      <c r="W34" s="93">
        <f t="shared" si="6"/>
        <v>0.78737129811128259</v>
      </c>
      <c r="X34" s="80"/>
      <c r="Y34" s="273"/>
      <c r="Z34" s="80"/>
      <c r="AA34" s="80"/>
    </row>
    <row r="35" spans="1:27" s="24" customFormat="1" x14ac:dyDescent="0.25">
      <c r="A35" s="90" t="s">
        <v>894</v>
      </c>
      <c r="B35" s="92" t="s">
        <v>887</v>
      </c>
      <c r="C35" s="125">
        <v>9073767217.6399994</v>
      </c>
      <c r="D35" s="126"/>
      <c r="E35" s="128"/>
      <c r="F35" s="128">
        <f t="shared" si="15"/>
        <v>9073767217.6399994</v>
      </c>
      <c r="G35" s="128">
        <v>4243278275</v>
      </c>
      <c r="H35" s="126">
        <v>564409726</v>
      </c>
      <c r="I35" s="128">
        <v>4243278275</v>
      </c>
      <c r="J35" s="127">
        <f t="shared" si="16"/>
        <v>4830488942.6399994</v>
      </c>
      <c r="K35" s="93">
        <f t="shared" si="3"/>
        <v>0.5323576004076026</v>
      </c>
      <c r="L35" s="72"/>
      <c r="M35" s="90" t="s">
        <v>894</v>
      </c>
      <c r="N35" s="92" t="s">
        <v>887</v>
      </c>
      <c r="O35" s="125">
        <v>9073767217.6399994</v>
      </c>
      <c r="P35" s="126"/>
      <c r="Q35" s="128"/>
      <c r="R35" s="128">
        <f t="shared" si="5"/>
        <v>9073767217.6399994</v>
      </c>
      <c r="S35" s="128">
        <v>4243278275</v>
      </c>
      <c r="T35" s="126">
        <v>564409726</v>
      </c>
      <c r="U35" s="128">
        <f>3678868549+T35</f>
        <v>4243278275</v>
      </c>
      <c r="V35" s="127">
        <f t="shared" si="17"/>
        <v>4830488942.6399994</v>
      </c>
      <c r="W35" s="93">
        <f t="shared" si="6"/>
        <v>0.5323576004076026</v>
      </c>
      <c r="X35" s="80"/>
      <c r="Y35" s="273"/>
      <c r="Z35" s="80"/>
      <c r="AA35" s="80"/>
    </row>
    <row r="36" spans="1:27" s="24" customFormat="1" x14ac:dyDescent="0.25">
      <c r="A36" s="90" t="s">
        <v>895</v>
      </c>
      <c r="B36" s="92" t="s">
        <v>896</v>
      </c>
      <c r="C36" s="125">
        <v>102300000</v>
      </c>
      <c r="D36" s="129"/>
      <c r="E36" s="129"/>
      <c r="F36" s="128">
        <f t="shared" si="15"/>
        <v>102300000</v>
      </c>
      <c r="G36" s="128">
        <v>34304674</v>
      </c>
      <c r="H36" s="126">
        <v>7942773</v>
      </c>
      <c r="I36" s="128">
        <v>34304674</v>
      </c>
      <c r="J36" s="127">
        <f t="shared" si="16"/>
        <v>67995326</v>
      </c>
      <c r="K36" s="95">
        <f t="shared" si="3"/>
        <v>0.66466594330400786</v>
      </c>
      <c r="L36" s="72"/>
      <c r="M36" s="90" t="s">
        <v>895</v>
      </c>
      <c r="N36" s="92" t="s">
        <v>896</v>
      </c>
      <c r="O36" s="125">
        <v>102300000</v>
      </c>
      <c r="P36" s="129"/>
      <c r="Q36" s="129"/>
      <c r="R36" s="128">
        <f t="shared" si="5"/>
        <v>102300000</v>
      </c>
      <c r="S36" s="128">
        <v>34304674</v>
      </c>
      <c r="T36" s="126">
        <v>7942773</v>
      </c>
      <c r="U36" s="128">
        <f>26361901+T36</f>
        <v>34304674</v>
      </c>
      <c r="V36" s="127">
        <f t="shared" si="17"/>
        <v>67995326</v>
      </c>
      <c r="W36" s="95">
        <f t="shared" si="6"/>
        <v>0.66466594330400786</v>
      </c>
      <c r="X36" s="80"/>
      <c r="Y36" s="273"/>
      <c r="Z36" s="80"/>
      <c r="AA36" s="80"/>
    </row>
    <row r="37" spans="1:27" s="24" customFormat="1" x14ac:dyDescent="0.25">
      <c r="A37" s="143">
        <v>1023</v>
      </c>
      <c r="B37" s="144" t="s">
        <v>897</v>
      </c>
      <c r="C37" s="145">
        <f>C38</f>
        <v>0</v>
      </c>
      <c r="D37" s="145">
        <f t="shared" ref="D37:J40" si="33">D38</f>
        <v>0</v>
      </c>
      <c r="E37" s="145">
        <f t="shared" si="33"/>
        <v>0</v>
      </c>
      <c r="F37" s="145">
        <f t="shared" si="33"/>
        <v>0</v>
      </c>
      <c r="G37" s="145">
        <f t="shared" si="33"/>
        <v>0</v>
      </c>
      <c r="H37" s="145">
        <f t="shared" si="33"/>
        <v>0</v>
      </c>
      <c r="I37" s="145">
        <f t="shared" si="33"/>
        <v>0</v>
      </c>
      <c r="J37" s="145">
        <f t="shared" si="33"/>
        <v>0</v>
      </c>
      <c r="K37" s="146" t="e">
        <f t="shared" si="3"/>
        <v>#DIV/0!</v>
      </c>
      <c r="L37" s="72"/>
      <c r="M37" s="143">
        <v>1023</v>
      </c>
      <c r="N37" s="144" t="s">
        <v>897</v>
      </c>
      <c r="O37" s="145">
        <f>O38</f>
        <v>0</v>
      </c>
      <c r="P37" s="145">
        <f t="shared" ref="P37:V40" si="34">P38</f>
        <v>0</v>
      </c>
      <c r="Q37" s="145">
        <f t="shared" si="34"/>
        <v>0</v>
      </c>
      <c r="R37" s="145">
        <f t="shared" si="5"/>
        <v>0</v>
      </c>
      <c r="S37" s="145">
        <f t="shared" si="34"/>
        <v>0</v>
      </c>
      <c r="T37" s="145">
        <f t="shared" si="34"/>
        <v>0</v>
      </c>
      <c r="U37" s="145">
        <f t="shared" si="34"/>
        <v>0</v>
      </c>
      <c r="V37" s="145">
        <f t="shared" si="34"/>
        <v>0</v>
      </c>
      <c r="W37" s="146" t="e">
        <f t="shared" si="6"/>
        <v>#DIV/0!</v>
      </c>
      <c r="X37" s="80"/>
      <c r="Y37" s="273"/>
      <c r="Z37" s="80"/>
      <c r="AA37" s="80"/>
    </row>
    <row r="38" spans="1:27" s="100" customFormat="1" x14ac:dyDescent="0.25">
      <c r="A38" s="143">
        <v>102301</v>
      </c>
      <c r="B38" s="143" t="s">
        <v>898</v>
      </c>
      <c r="C38" s="147">
        <f>C39</f>
        <v>0</v>
      </c>
      <c r="D38" s="147">
        <f t="shared" si="33"/>
        <v>0</v>
      </c>
      <c r="E38" s="147">
        <f t="shared" si="33"/>
        <v>0</v>
      </c>
      <c r="F38" s="147">
        <f t="shared" si="33"/>
        <v>0</v>
      </c>
      <c r="G38" s="147">
        <f t="shared" si="33"/>
        <v>0</v>
      </c>
      <c r="H38" s="147">
        <f t="shared" si="33"/>
        <v>0</v>
      </c>
      <c r="I38" s="147">
        <f t="shared" si="33"/>
        <v>0</v>
      </c>
      <c r="J38" s="147">
        <f t="shared" si="33"/>
        <v>0</v>
      </c>
      <c r="K38" s="148" t="e">
        <f t="shared" si="3"/>
        <v>#DIV/0!</v>
      </c>
      <c r="L38" s="98"/>
      <c r="M38" s="143">
        <v>102301</v>
      </c>
      <c r="N38" s="143" t="s">
        <v>898</v>
      </c>
      <c r="O38" s="147">
        <f>O39</f>
        <v>0</v>
      </c>
      <c r="P38" s="147">
        <f t="shared" si="34"/>
        <v>0</v>
      </c>
      <c r="Q38" s="147">
        <f t="shared" si="34"/>
        <v>0</v>
      </c>
      <c r="R38" s="147">
        <f t="shared" si="5"/>
        <v>0</v>
      </c>
      <c r="S38" s="147">
        <f t="shared" si="34"/>
        <v>0</v>
      </c>
      <c r="T38" s="147">
        <f t="shared" si="34"/>
        <v>0</v>
      </c>
      <c r="U38" s="147">
        <f t="shared" si="34"/>
        <v>0</v>
      </c>
      <c r="V38" s="147">
        <f t="shared" si="34"/>
        <v>0</v>
      </c>
      <c r="W38" s="148" t="e">
        <f t="shared" si="6"/>
        <v>#DIV/0!</v>
      </c>
      <c r="X38" s="99"/>
      <c r="Z38" s="80"/>
      <c r="AA38" s="80"/>
    </row>
    <row r="39" spans="1:27" s="100" customFormat="1" x14ac:dyDescent="0.25">
      <c r="A39" s="143">
        <v>10230103</v>
      </c>
      <c r="B39" s="143" t="s">
        <v>899</v>
      </c>
      <c r="C39" s="147">
        <f>C40</f>
        <v>0</v>
      </c>
      <c r="D39" s="147">
        <f t="shared" si="33"/>
        <v>0</v>
      </c>
      <c r="E39" s="147">
        <f t="shared" si="33"/>
        <v>0</v>
      </c>
      <c r="F39" s="147">
        <f t="shared" si="33"/>
        <v>0</v>
      </c>
      <c r="G39" s="147">
        <f t="shared" si="33"/>
        <v>0</v>
      </c>
      <c r="H39" s="147">
        <f t="shared" si="33"/>
        <v>0</v>
      </c>
      <c r="I39" s="147">
        <f t="shared" si="33"/>
        <v>0</v>
      </c>
      <c r="J39" s="147">
        <f t="shared" si="33"/>
        <v>0</v>
      </c>
      <c r="K39" s="148" t="e">
        <f t="shared" si="3"/>
        <v>#DIV/0!</v>
      </c>
      <c r="L39" s="98"/>
      <c r="M39" s="143">
        <v>10230103</v>
      </c>
      <c r="N39" s="143" t="s">
        <v>899</v>
      </c>
      <c r="O39" s="147">
        <f>O40</f>
        <v>0</v>
      </c>
      <c r="P39" s="147">
        <f t="shared" si="34"/>
        <v>0</v>
      </c>
      <c r="Q39" s="147">
        <f t="shared" si="34"/>
        <v>0</v>
      </c>
      <c r="R39" s="147">
        <f t="shared" si="5"/>
        <v>0</v>
      </c>
      <c r="S39" s="147">
        <f t="shared" si="34"/>
        <v>0</v>
      </c>
      <c r="T39" s="147">
        <f t="shared" si="34"/>
        <v>0</v>
      </c>
      <c r="U39" s="147">
        <f t="shared" si="34"/>
        <v>0</v>
      </c>
      <c r="V39" s="147">
        <f t="shared" si="34"/>
        <v>0</v>
      </c>
      <c r="W39" s="148" t="e">
        <f t="shared" si="6"/>
        <v>#DIV/0!</v>
      </c>
      <c r="X39" s="99"/>
      <c r="Z39" s="80"/>
      <c r="AA39" s="80"/>
    </row>
    <row r="40" spans="1:27" s="100" customFormat="1" x14ac:dyDescent="0.25">
      <c r="A40" s="143">
        <v>102301031</v>
      </c>
      <c r="B40" s="143" t="s">
        <v>899</v>
      </c>
      <c r="C40" s="147">
        <f>C41</f>
        <v>0</v>
      </c>
      <c r="D40" s="147">
        <f t="shared" si="33"/>
        <v>0</v>
      </c>
      <c r="E40" s="147">
        <f t="shared" si="33"/>
        <v>0</v>
      </c>
      <c r="F40" s="147">
        <f t="shared" si="33"/>
        <v>0</v>
      </c>
      <c r="G40" s="147">
        <f t="shared" si="33"/>
        <v>0</v>
      </c>
      <c r="H40" s="147">
        <f t="shared" si="33"/>
        <v>0</v>
      </c>
      <c r="I40" s="147">
        <f t="shared" si="33"/>
        <v>0</v>
      </c>
      <c r="J40" s="147">
        <f t="shared" si="33"/>
        <v>0</v>
      </c>
      <c r="K40" s="148" t="e">
        <f t="shared" si="3"/>
        <v>#DIV/0!</v>
      </c>
      <c r="L40" s="98"/>
      <c r="M40" s="143">
        <v>102301031</v>
      </c>
      <c r="N40" s="143" t="s">
        <v>899</v>
      </c>
      <c r="O40" s="147">
        <f>O41</f>
        <v>0</v>
      </c>
      <c r="P40" s="147">
        <f t="shared" si="34"/>
        <v>0</v>
      </c>
      <c r="Q40" s="147">
        <f t="shared" si="34"/>
        <v>0</v>
      </c>
      <c r="R40" s="147">
        <f t="shared" si="5"/>
        <v>0</v>
      </c>
      <c r="S40" s="147">
        <f t="shared" si="34"/>
        <v>0</v>
      </c>
      <c r="T40" s="147">
        <f t="shared" si="34"/>
        <v>0</v>
      </c>
      <c r="U40" s="147">
        <f t="shared" si="34"/>
        <v>0</v>
      </c>
      <c r="V40" s="147">
        <f t="shared" si="34"/>
        <v>0</v>
      </c>
      <c r="W40" s="148" t="e">
        <f t="shared" si="6"/>
        <v>#DIV/0!</v>
      </c>
      <c r="X40" s="99"/>
      <c r="Z40" s="80"/>
      <c r="AA40" s="80"/>
    </row>
    <row r="41" spans="1:27" s="24" customFormat="1" x14ac:dyDescent="0.25">
      <c r="A41" s="101">
        <v>10230103101</v>
      </c>
      <c r="B41" s="92" t="s">
        <v>899</v>
      </c>
      <c r="C41" s="125"/>
      <c r="D41" s="129"/>
      <c r="E41" s="129"/>
      <c r="F41" s="128">
        <f t="shared" si="15"/>
        <v>0</v>
      </c>
      <c r="G41" s="128"/>
      <c r="H41" s="126"/>
      <c r="I41" s="128"/>
      <c r="J41" s="127">
        <f t="shared" si="16"/>
        <v>0</v>
      </c>
      <c r="K41" s="95" t="e">
        <f t="shared" si="3"/>
        <v>#DIV/0!</v>
      </c>
      <c r="L41" s="72"/>
      <c r="M41" s="101">
        <v>10230103101</v>
      </c>
      <c r="N41" s="92" t="s">
        <v>899</v>
      </c>
      <c r="O41" s="125"/>
      <c r="P41" s="129"/>
      <c r="Q41" s="129"/>
      <c r="R41" s="128">
        <f t="shared" si="5"/>
        <v>0</v>
      </c>
      <c r="S41" s="128"/>
      <c r="T41" s="126"/>
      <c r="U41" s="128"/>
      <c r="V41" s="127">
        <f t="shared" si="17"/>
        <v>0</v>
      </c>
      <c r="W41" s="95" t="e">
        <f t="shared" si="6"/>
        <v>#DIV/0!</v>
      </c>
      <c r="X41" s="80"/>
      <c r="Y41" s="273"/>
      <c r="Z41" s="80"/>
      <c r="AA41" s="80"/>
    </row>
    <row r="42" spans="1:27" s="24" customFormat="1" x14ac:dyDescent="0.25">
      <c r="A42" s="144" t="s">
        <v>900</v>
      </c>
      <c r="B42" s="144" t="s">
        <v>901</v>
      </c>
      <c r="C42" s="145">
        <f>C43+C67</f>
        <v>7937455677.8999996</v>
      </c>
      <c r="D42" s="145">
        <f t="shared" ref="D42:J42" si="35">D43+D67</f>
        <v>0</v>
      </c>
      <c r="E42" s="145">
        <f t="shared" si="35"/>
        <v>0</v>
      </c>
      <c r="F42" s="145">
        <f t="shared" si="35"/>
        <v>7937455677.8999996</v>
      </c>
      <c r="G42" s="145">
        <f t="shared" si="35"/>
        <v>6227495895.3000002</v>
      </c>
      <c r="H42" s="145">
        <f t="shared" si="35"/>
        <v>2263610156.9400001</v>
      </c>
      <c r="I42" s="145">
        <f t="shared" si="35"/>
        <v>6227495895.3000002</v>
      </c>
      <c r="J42" s="145">
        <f t="shared" si="35"/>
        <v>1720069982.6000001</v>
      </c>
      <c r="K42" s="146">
        <f t="shared" si="3"/>
        <v>0.21670294013598529</v>
      </c>
      <c r="L42" s="72"/>
      <c r="M42" s="144" t="s">
        <v>900</v>
      </c>
      <c r="N42" s="144" t="s">
        <v>901</v>
      </c>
      <c r="O42" s="145">
        <f>O43+O67</f>
        <v>7937455677.8999996</v>
      </c>
      <c r="P42" s="145">
        <f t="shared" ref="P42:V42" si="36">P43+P67</f>
        <v>0</v>
      </c>
      <c r="Q42" s="145">
        <f t="shared" si="36"/>
        <v>0</v>
      </c>
      <c r="R42" s="145">
        <f t="shared" si="5"/>
        <v>7937455677.8999996</v>
      </c>
      <c r="S42" s="145">
        <f t="shared" si="36"/>
        <v>6227495895.3000002</v>
      </c>
      <c r="T42" s="145">
        <f t="shared" si="36"/>
        <v>2263610156.9400001</v>
      </c>
      <c r="U42" s="145">
        <f t="shared" si="36"/>
        <v>6227495895.3000002</v>
      </c>
      <c r="V42" s="145">
        <f t="shared" si="36"/>
        <v>1720069982.6000001</v>
      </c>
      <c r="W42" s="146">
        <f t="shared" si="6"/>
        <v>0.21670294013598529</v>
      </c>
      <c r="X42" s="80"/>
      <c r="Y42" s="273"/>
      <c r="Z42" s="80"/>
      <c r="AA42" s="80"/>
    </row>
    <row r="43" spans="1:27" s="24" customFormat="1" x14ac:dyDescent="0.25">
      <c r="A43" s="144" t="s">
        <v>902</v>
      </c>
      <c r="B43" s="144" t="s">
        <v>903</v>
      </c>
      <c r="C43" s="145">
        <f>+C44+C59</f>
        <v>0</v>
      </c>
      <c r="D43" s="145">
        <f t="shared" ref="D43:J43" si="37">+D44+D59</f>
        <v>0</v>
      </c>
      <c r="E43" s="145">
        <f t="shared" si="37"/>
        <v>0</v>
      </c>
      <c r="F43" s="145">
        <f t="shared" si="37"/>
        <v>0</v>
      </c>
      <c r="G43" s="145">
        <f t="shared" si="37"/>
        <v>81373496</v>
      </c>
      <c r="H43" s="145">
        <f t="shared" si="37"/>
        <v>42418496</v>
      </c>
      <c r="I43" s="145">
        <f t="shared" si="37"/>
        <v>81373496</v>
      </c>
      <c r="J43" s="145">
        <f t="shared" si="37"/>
        <v>-71405296</v>
      </c>
      <c r="K43" s="146" t="e">
        <f t="shared" si="3"/>
        <v>#DIV/0!</v>
      </c>
      <c r="L43" s="72"/>
      <c r="M43" s="144" t="s">
        <v>902</v>
      </c>
      <c r="N43" s="144" t="s">
        <v>903</v>
      </c>
      <c r="O43" s="145">
        <f>+O44+O59</f>
        <v>0</v>
      </c>
      <c r="P43" s="145">
        <f t="shared" ref="P43:V43" si="38">+P44+P59</f>
        <v>0</v>
      </c>
      <c r="Q43" s="145">
        <f t="shared" si="38"/>
        <v>0</v>
      </c>
      <c r="R43" s="145">
        <f t="shared" si="5"/>
        <v>0</v>
      </c>
      <c r="S43" s="145">
        <f t="shared" si="38"/>
        <v>81373496</v>
      </c>
      <c r="T43" s="145">
        <f t="shared" si="38"/>
        <v>42418496</v>
      </c>
      <c r="U43" s="145">
        <f t="shared" si="38"/>
        <v>81373496</v>
      </c>
      <c r="V43" s="145">
        <f t="shared" si="38"/>
        <v>-71405296</v>
      </c>
      <c r="W43" s="146" t="e">
        <f t="shared" si="6"/>
        <v>#DIV/0!</v>
      </c>
      <c r="X43" s="80"/>
      <c r="Y43" s="273"/>
      <c r="Z43" s="80"/>
      <c r="AA43" s="80"/>
    </row>
    <row r="44" spans="1:27" s="24" customFormat="1" x14ac:dyDescent="0.25">
      <c r="A44" s="144" t="s">
        <v>904</v>
      </c>
      <c r="B44" s="144" t="s">
        <v>440</v>
      </c>
      <c r="C44" s="145">
        <f>+C45+C52+C57+C50</f>
        <v>0</v>
      </c>
      <c r="D44" s="145">
        <f t="shared" ref="D44:J44" si="39">+D45+D52+D57+D50</f>
        <v>0</v>
      </c>
      <c r="E44" s="145">
        <f t="shared" si="39"/>
        <v>0</v>
      </c>
      <c r="F44" s="145">
        <f t="shared" si="39"/>
        <v>0</v>
      </c>
      <c r="G44" s="145">
        <f t="shared" si="39"/>
        <v>79100896</v>
      </c>
      <c r="H44" s="145">
        <f t="shared" si="39"/>
        <v>42233696</v>
      </c>
      <c r="I44" s="145">
        <f t="shared" si="39"/>
        <v>79100896</v>
      </c>
      <c r="J44" s="145">
        <f t="shared" si="39"/>
        <v>-69132696</v>
      </c>
      <c r="K44" s="146" t="e">
        <f t="shared" si="3"/>
        <v>#DIV/0!</v>
      </c>
      <c r="L44" s="72"/>
      <c r="M44" s="144" t="s">
        <v>904</v>
      </c>
      <c r="N44" s="144" t="s">
        <v>440</v>
      </c>
      <c r="O44" s="145">
        <f>+O45+O52+O57+O50</f>
        <v>0</v>
      </c>
      <c r="P44" s="145">
        <f t="shared" ref="P44:V44" si="40">+P45+P52+P57+P50</f>
        <v>0</v>
      </c>
      <c r="Q44" s="145">
        <f t="shared" si="40"/>
        <v>0</v>
      </c>
      <c r="R44" s="145">
        <f t="shared" si="5"/>
        <v>0</v>
      </c>
      <c r="S44" s="145">
        <f t="shared" si="40"/>
        <v>79100896</v>
      </c>
      <c r="T44" s="145">
        <f t="shared" si="40"/>
        <v>42233696</v>
      </c>
      <c r="U44" s="145">
        <f t="shared" si="40"/>
        <v>79100896</v>
      </c>
      <c r="V44" s="145">
        <f t="shared" si="40"/>
        <v>-69132696</v>
      </c>
      <c r="W44" s="146" t="e">
        <f t="shared" si="6"/>
        <v>#DIV/0!</v>
      </c>
      <c r="X44" s="80"/>
      <c r="Y44" s="273"/>
      <c r="Z44" s="80"/>
      <c r="AA44" s="80"/>
    </row>
    <row r="45" spans="1:27" s="24" customFormat="1" x14ac:dyDescent="0.25">
      <c r="A45" s="82" t="s">
        <v>905</v>
      </c>
      <c r="B45" s="82" t="s">
        <v>906</v>
      </c>
      <c r="C45" s="123">
        <f>SUM(C46:C49)</f>
        <v>0</v>
      </c>
      <c r="D45" s="123">
        <f t="shared" ref="D45:J45" si="41">SUM(D46:D49)</f>
        <v>0</v>
      </c>
      <c r="E45" s="123">
        <f t="shared" si="41"/>
        <v>0</v>
      </c>
      <c r="F45" s="123">
        <f t="shared" si="41"/>
        <v>0</v>
      </c>
      <c r="G45" s="123">
        <f t="shared" si="41"/>
        <v>67567196</v>
      </c>
      <c r="H45" s="123">
        <f t="shared" si="41"/>
        <v>41850896</v>
      </c>
      <c r="I45" s="123">
        <f t="shared" si="41"/>
        <v>67567196</v>
      </c>
      <c r="J45" s="123">
        <f t="shared" si="41"/>
        <v>-67567196</v>
      </c>
      <c r="K45" s="83" t="e">
        <f t="shared" si="3"/>
        <v>#DIV/0!</v>
      </c>
      <c r="L45" s="72"/>
      <c r="M45" s="82" t="s">
        <v>905</v>
      </c>
      <c r="N45" s="82" t="s">
        <v>906</v>
      </c>
      <c r="O45" s="123">
        <f>SUM(O46:O49)</f>
        <v>0</v>
      </c>
      <c r="P45" s="123">
        <f t="shared" ref="P45:V45" si="42">SUM(P46:P49)</f>
        <v>0</v>
      </c>
      <c r="Q45" s="123">
        <f t="shared" si="42"/>
        <v>0</v>
      </c>
      <c r="R45" s="123">
        <f t="shared" si="5"/>
        <v>0</v>
      </c>
      <c r="S45" s="123">
        <f t="shared" si="42"/>
        <v>67567196</v>
      </c>
      <c r="T45" s="123">
        <f t="shared" si="42"/>
        <v>41850896</v>
      </c>
      <c r="U45" s="123">
        <f t="shared" si="42"/>
        <v>67567196</v>
      </c>
      <c r="V45" s="123">
        <f t="shared" si="42"/>
        <v>-67567196</v>
      </c>
      <c r="W45" s="83" t="e">
        <f t="shared" si="6"/>
        <v>#DIV/0!</v>
      </c>
      <c r="X45" s="80"/>
      <c r="Y45" s="273"/>
      <c r="Z45" s="80"/>
      <c r="AA45" s="80"/>
    </row>
    <row r="46" spans="1:27" s="24" customFormat="1" ht="30" x14ac:dyDescent="0.25">
      <c r="A46" s="90" t="s">
        <v>907</v>
      </c>
      <c r="B46" s="102" t="s">
        <v>908</v>
      </c>
      <c r="C46" s="125"/>
      <c r="D46" s="126"/>
      <c r="E46" s="129"/>
      <c r="F46" s="128">
        <f t="shared" si="15"/>
        <v>0</v>
      </c>
      <c r="G46" s="128"/>
      <c r="H46" s="129"/>
      <c r="I46" s="128"/>
      <c r="J46" s="127">
        <f t="shared" si="16"/>
        <v>0</v>
      </c>
      <c r="K46" s="95" t="e">
        <f t="shared" si="3"/>
        <v>#DIV/0!</v>
      </c>
      <c r="L46" s="72"/>
      <c r="M46" s="90" t="s">
        <v>907</v>
      </c>
      <c r="N46" s="102" t="s">
        <v>908</v>
      </c>
      <c r="O46" s="125"/>
      <c r="P46" s="126"/>
      <c r="Q46" s="129"/>
      <c r="R46" s="128">
        <f t="shared" si="5"/>
        <v>0</v>
      </c>
      <c r="S46" s="128"/>
      <c r="T46" s="129"/>
      <c r="U46" s="128"/>
      <c r="V46" s="127">
        <f t="shared" si="17"/>
        <v>0</v>
      </c>
      <c r="W46" s="95" t="e">
        <f t="shared" si="6"/>
        <v>#DIV/0!</v>
      </c>
      <c r="X46" s="80"/>
      <c r="Y46" s="273"/>
      <c r="Z46" s="80"/>
      <c r="AA46" s="80"/>
    </row>
    <row r="47" spans="1:27" s="24" customFormat="1" ht="30" x14ac:dyDescent="0.25">
      <c r="A47" s="90" t="s">
        <v>909</v>
      </c>
      <c r="B47" s="102" t="s">
        <v>910</v>
      </c>
      <c r="C47" s="125"/>
      <c r="D47" s="129"/>
      <c r="E47" s="129"/>
      <c r="F47" s="128">
        <f t="shared" si="15"/>
        <v>0</v>
      </c>
      <c r="G47" s="128"/>
      <c r="H47" s="129"/>
      <c r="I47" s="128"/>
      <c r="J47" s="127">
        <f t="shared" si="16"/>
        <v>0</v>
      </c>
      <c r="K47" s="95" t="e">
        <f t="shared" si="3"/>
        <v>#DIV/0!</v>
      </c>
      <c r="L47" s="72"/>
      <c r="M47" s="90" t="s">
        <v>909</v>
      </c>
      <c r="N47" s="102" t="s">
        <v>910</v>
      </c>
      <c r="O47" s="125"/>
      <c r="P47" s="129"/>
      <c r="Q47" s="129"/>
      <c r="R47" s="128">
        <f t="shared" si="5"/>
        <v>0</v>
      </c>
      <c r="S47" s="128"/>
      <c r="T47" s="129"/>
      <c r="U47" s="128"/>
      <c r="V47" s="127">
        <f t="shared" si="17"/>
        <v>0</v>
      </c>
      <c r="W47" s="95" t="e">
        <f t="shared" si="6"/>
        <v>#DIV/0!</v>
      </c>
      <c r="X47" s="80"/>
      <c r="Y47" s="273"/>
      <c r="Z47" s="80"/>
      <c r="AA47" s="80"/>
    </row>
    <row r="48" spans="1:27" s="24" customFormat="1" ht="30" x14ac:dyDescent="0.25">
      <c r="A48" s="90" t="s">
        <v>911</v>
      </c>
      <c r="B48" s="102" t="s">
        <v>912</v>
      </c>
      <c r="C48" s="125"/>
      <c r="D48" s="129"/>
      <c r="E48" s="129"/>
      <c r="F48" s="128">
        <f t="shared" si="15"/>
        <v>0</v>
      </c>
      <c r="G48" s="128">
        <v>51583500</v>
      </c>
      <c r="H48" s="129">
        <v>36000000</v>
      </c>
      <c r="I48" s="128">
        <v>51583500</v>
      </c>
      <c r="J48" s="127">
        <f t="shared" si="16"/>
        <v>-51583500</v>
      </c>
      <c r="K48" s="95" t="e">
        <f t="shared" si="3"/>
        <v>#DIV/0!</v>
      </c>
      <c r="L48" s="72"/>
      <c r="M48" s="90" t="s">
        <v>911</v>
      </c>
      <c r="N48" s="102" t="s">
        <v>912</v>
      </c>
      <c r="O48" s="125"/>
      <c r="P48" s="129"/>
      <c r="Q48" s="129"/>
      <c r="R48" s="128">
        <f t="shared" si="5"/>
        <v>0</v>
      </c>
      <c r="S48" s="128">
        <v>51583500</v>
      </c>
      <c r="T48" s="126">
        <v>36000000</v>
      </c>
      <c r="U48" s="128">
        <f>15583500+T48</f>
        <v>51583500</v>
      </c>
      <c r="V48" s="127">
        <f t="shared" si="17"/>
        <v>-51583500</v>
      </c>
      <c r="W48" s="95" t="e">
        <f t="shared" si="6"/>
        <v>#DIV/0!</v>
      </c>
      <c r="X48" s="80"/>
      <c r="Y48" s="273"/>
      <c r="Z48" s="80"/>
      <c r="AA48" s="80"/>
    </row>
    <row r="49" spans="1:27" s="24" customFormat="1" ht="30" x14ac:dyDescent="0.25">
      <c r="A49" s="90" t="s">
        <v>913</v>
      </c>
      <c r="B49" s="102" t="s">
        <v>914</v>
      </c>
      <c r="C49" s="125"/>
      <c r="D49" s="129"/>
      <c r="E49" s="129"/>
      <c r="F49" s="128">
        <f t="shared" si="15"/>
        <v>0</v>
      </c>
      <c r="G49" s="128">
        <v>15983696</v>
      </c>
      <c r="H49" s="126">
        <v>5850896</v>
      </c>
      <c r="I49" s="128">
        <v>15983696</v>
      </c>
      <c r="J49" s="127">
        <f t="shared" si="16"/>
        <v>-15983696</v>
      </c>
      <c r="K49" s="95" t="e">
        <f t="shared" si="3"/>
        <v>#DIV/0!</v>
      </c>
      <c r="L49" s="72"/>
      <c r="M49" s="90" t="s">
        <v>913</v>
      </c>
      <c r="N49" s="102" t="s">
        <v>914</v>
      </c>
      <c r="O49" s="125"/>
      <c r="P49" s="129"/>
      <c r="Q49" s="129"/>
      <c r="R49" s="128">
        <f t="shared" si="5"/>
        <v>0</v>
      </c>
      <c r="S49" s="128">
        <v>15983696</v>
      </c>
      <c r="T49" s="126">
        <v>5850896</v>
      </c>
      <c r="U49" s="128">
        <f>10132800+T49</f>
        <v>15983696</v>
      </c>
      <c r="V49" s="127">
        <f t="shared" si="17"/>
        <v>-15983696</v>
      </c>
      <c r="W49" s="95" t="e">
        <f t="shared" si="6"/>
        <v>#DIV/0!</v>
      </c>
      <c r="X49" s="80"/>
      <c r="Y49" s="273"/>
      <c r="Z49" s="80"/>
      <c r="AA49" s="80"/>
    </row>
    <row r="50" spans="1:27" s="24" customFormat="1" x14ac:dyDescent="0.25">
      <c r="A50" s="82" t="s">
        <v>1658</v>
      </c>
      <c r="B50" s="82" t="s">
        <v>442</v>
      </c>
      <c r="C50" s="123">
        <f>+C51</f>
        <v>0</v>
      </c>
      <c r="D50" s="123">
        <f t="shared" ref="D50:J50" si="43">+D51</f>
        <v>0</v>
      </c>
      <c r="E50" s="123">
        <f t="shared" si="43"/>
        <v>0</v>
      </c>
      <c r="F50" s="123">
        <f t="shared" si="43"/>
        <v>0</v>
      </c>
      <c r="G50" s="123">
        <f t="shared" si="43"/>
        <v>9968200</v>
      </c>
      <c r="H50" s="123">
        <f t="shared" si="43"/>
        <v>0</v>
      </c>
      <c r="I50" s="123">
        <f t="shared" si="43"/>
        <v>9968200</v>
      </c>
      <c r="J50" s="123">
        <f t="shared" si="43"/>
        <v>0</v>
      </c>
      <c r="K50" s="83" t="e">
        <f t="shared" si="3"/>
        <v>#DIV/0!</v>
      </c>
      <c r="L50" s="72"/>
      <c r="M50" s="82" t="s">
        <v>1658</v>
      </c>
      <c r="N50" s="82" t="s">
        <v>442</v>
      </c>
      <c r="O50" s="123">
        <f>+O51</f>
        <v>0</v>
      </c>
      <c r="P50" s="123">
        <f t="shared" ref="P50:V50" si="44">+P51</f>
        <v>0</v>
      </c>
      <c r="Q50" s="123">
        <f t="shared" si="44"/>
        <v>0</v>
      </c>
      <c r="R50" s="123">
        <f t="shared" si="5"/>
        <v>0</v>
      </c>
      <c r="S50" s="123">
        <f t="shared" si="44"/>
        <v>9968200</v>
      </c>
      <c r="T50" s="123">
        <f t="shared" si="44"/>
        <v>0</v>
      </c>
      <c r="U50" s="123">
        <f t="shared" si="44"/>
        <v>9968200</v>
      </c>
      <c r="V50" s="123">
        <f t="shared" si="44"/>
        <v>0</v>
      </c>
      <c r="W50" s="83" t="e">
        <f t="shared" si="6"/>
        <v>#DIV/0!</v>
      </c>
      <c r="X50" s="80"/>
      <c r="Y50" s="273"/>
      <c r="Z50" s="80"/>
      <c r="AA50" s="80"/>
    </row>
    <row r="51" spans="1:27" s="24" customFormat="1" x14ac:dyDescent="0.25">
      <c r="A51" s="101">
        <v>10250108201</v>
      </c>
      <c r="B51" s="102" t="s">
        <v>444</v>
      </c>
      <c r="C51" s="125"/>
      <c r="D51" s="129"/>
      <c r="E51" s="129"/>
      <c r="F51" s="128"/>
      <c r="G51" s="126">
        <v>9968200</v>
      </c>
      <c r="H51" s="126"/>
      <c r="I51" s="126">
        <v>9968200</v>
      </c>
      <c r="J51" s="127"/>
      <c r="K51" s="95"/>
      <c r="L51" s="72"/>
      <c r="M51" s="101">
        <v>10250108201</v>
      </c>
      <c r="N51" s="102" t="s">
        <v>444</v>
      </c>
      <c r="O51" s="125"/>
      <c r="P51" s="129"/>
      <c r="Q51" s="129"/>
      <c r="R51" s="128">
        <f t="shared" si="5"/>
        <v>0</v>
      </c>
      <c r="S51" s="126">
        <v>9968200</v>
      </c>
      <c r="T51" s="126"/>
      <c r="U51" s="126">
        <v>9968200</v>
      </c>
      <c r="V51" s="127"/>
      <c r="W51" s="95"/>
      <c r="X51" s="80"/>
      <c r="Y51" s="273"/>
      <c r="Z51" s="80"/>
      <c r="AA51" s="80"/>
    </row>
    <row r="52" spans="1:27" s="24" customFormat="1" x14ac:dyDescent="0.25">
      <c r="A52" s="82" t="s">
        <v>915</v>
      </c>
      <c r="B52" s="82" t="s">
        <v>916</v>
      </c>
      <c r="C52" s="123">
        <f>SUM(C53:C56)</f>
        <v>0</v>
      </c>
      <c r="D52" s="123">
        <f t="shared" ref="D52:J52" si="45">SUM(D53:D56)</f>
        <v>0</v>
      </c>
      <c r="E52" s="123">
        <f t="shared" si="45"/>
        <v>0</v>
      </c>
      <c r="F52" s="123">
        <f t="shared" si="45"/>
        <v>0</v>
      </c>
      <c r="G52" s="123">
        <f t="shared" si="45"/>
        <v>336000</v>
      </c>
      <c r="H52" s="123">
        <f t="shared" si="45"/>
        <v>0</v>
      </c>
      <c r="I52" s="123">
        <f t="shared" si="45"/>
        <v>336000</v>
      </c>
      <c r="J52" s="123">
        <f t="shared" si="45"/>
        <v>-336000</v>
      </c>
      <c r="K52" s="83" t="e">
        <f t="shared" si="3"/>
        <v>#DIV/0!</v>
      </c>
      <c r="L52" s="72"/>
      <c r="M52" s="82" t="s">
        <v>915</v>
      </c>
      <c r="N52" s="82" t="s">
        <v>916</v>
      </c>
      <c r="O52" s="123">
        <f>SUM(O53:O56)</f>
        <v>0</v>
      </c>
      <c r="P52" s="123">
        <f t="shared" ref="P52:V52" si="46">SUM(P53:P56)</f>
        <v>0</v>
      </c>
      <c r="Q52" s="123">
        <f t="shared" si="46"/>
        <v>0</v>
      </c>
      <c r="R52" s="123">
        <f t="shared" si="5"/>
        <v>0</v>
      </c>
      <c r="S52" s="123">
        <f t="shared" si="46"/>
        <v>336000</v>
      </c>
      <c r="T52" s="123">
        <f t="shared" si="46"/>
        <v>0</v>
      </c>
      <c r="U52" s="123">
        <f t="shared" si="46"/>
        <v>336000</v>
      </c>
      <c r="V52" s="123">
        <f t="shared" si="46"/>
        <v>-336000</v>
      </c>
      <c r="W52" s="83" t="e">
        <f t="shared" si="6"/>
        <v>#DIV/0!</v>
      </c>
      <c r="X52" s="80"/>
      <c r="Y52" s="273"/>
      <c r="Z52" s="80"/>
      <c r="AA52" s="80"/>
    </row>
    <row r="53" spans="1:27" s="24" customFormat="1" x14ac:dyDescent="0.25">
      <c r="A53" s="103">
        <v>10250108304</v>
      </c>
      <c r="B53" s="104" t="s">
        <v>917</v>
      </c>
      <c r="C53" s="125"/>
      <c r="D53" s="126"/>
      <c r="E53" s="128"/>
      <c r="F53" s="128">
        <f t="shared" si="15"/>
        <v>0</v>
      </c>
      <c r="G53" s="128"/>
      <c r="H53" s="126"/>
      <c r="I53" s="128"/>
      <c r="J53" s="127">
        <f t="shared" si="16"/>
        <v>0</v>
      </c>
      <c r="K53" s="93" t="e">
        <f t="shared" si="3"/>
        <v>#DIV/0!</v>
      </c>
      <c r="L53" s="72"/>
      <c r="M53" s="103">
        <v>10250108304</v>
      </c>
      <c r="N53" s="104" t="s">
        <v>917</v>
      </c>
      <c r="O53" s="125"/>
      <c r="P53" s="126"/>
      <c r="Q53" s="128"/>
      <c r="R53" s="128">
        <f t="shared" si="5"/>
        <v>0</v>
      </c>
      <c r="S53" s="128"/>
      <c r="T53" s="126"/>
      <c r="U53" s="128"/>
      <c r="V53" s="127">
        <f t="shared" si="17"/>
        <v>0</v>
      </c>
      <c r="W53" s="93" t="e">
        <f t="shared" si="6"/>
        <v>#DIV/0!</v>
      </c>
      <c r="X53" s="80"/>
      <c r="Y53" s="273"/>
      <c r="Z53" s="80"/>
      <c r="AA53" s="80"/>
    </row>
    <row r="54" spans="1:27" s="24" customFormat="1" x14ac:dyDescent="0.25">
      <c r="A54" s="103">
        <v>10250108305</v>
      </c>
      <c r="B54" s="104" t="s">
        <v>458</v>
      </c>
      <c r="C54" s="125"/>
      <c r="D54" s="126"/>
      <c r="E54" s="128"/>
      <c r="F54" s="128">
        <f t="shared" si="15"/>
        <v>0</v>
      </c>
      <c r="G54" s="128"/>
      <c r="H54" s="126"/>
      <c r="I54" s="128"/>
      <c r="J54" s="127">
        <f t="shared" si="16"/>
        <v>0</v>
      </c>
      <c r="K54" s="93" t="e">
        <f t="shared" si="3"/>
        <v>#DIV/0!</v>
      </c>
      <c r="L54" s="72"/>
      <c r="M54" s="103">
        <v>10250108305</v>
      </c>
      <c r="N54" s="104" t="s">
        <v>458</v>
      </c>
      <c r="O54" s="125"/>
      <c r="P54" s="126"/>
      <c r="Q54" s="128"/>
      <c r="R54" s="128">
        <f t="shared" si="5"/>
        <v>0</v>
      </c>
      <c r="S54" s="128"/>
      <c r="T54" s="126"/>
      <c r="U54" s="128"/>
      <c r="V54" s="127">
        <f t="shared" si="17"/>
        <v>0</v>
      </c>
      <c r="W54" s="93" t="e">
        <f t="shared" si="6"/>
        <v>#DIV/0!</v>
      </c>
      <c r="X54" s="80"/>
      <c r="Y54" s="273"/>
      <c r="Z54" s="80"/>
      <c r="AA54" s="80"/>
    </row>
    <row r="55" spans="1:27" s="24" customFormat="1" ht="30" x14ac:dyDescent="0.25">
      <c r="A55" s="103">
        <v>10250108306</v>
      </c>
      <c r="B55" s="104" t="s">
        <v>460</v>
      </c>
      <c r="C55" s="125"/>
      <c r="D55" s="126"/>
      <c r="E55" s="128"/>
      <c r="F55" s="128">
        <f t="shared" si="15"/>
        <v>0</v>
      </c>
      <c r="G55" s="128">
        <v>336000</v>
      </c>
      <c r="H55" s="126"/>
      <c r="I55" s="128">
        <v>336000</v>
      </c>
      <c r="J55" s="127">
        <f t="shared" si="16"/>
        <v>-336000</v>
      </c>
      <c r="K55" s="93" t="e">
        <f t="shared" si="3"/>
        <v>#DIV/0!</v>
      </c>
      <c r="L55" s="72"/>
      <c r="M55" s="103">
        <v>10250108306</v>
      </c>
      <c r="N55" s="104" t="s">
        <v>460</v>
      </c>
      <c r="O55" s="125"/>
      <c r="P55" s="126"/>
      <c r="Q55" s="128"/>
      <c r="R55" s="128">
        <f t="shared" si="5"/>
        <v>0</v>
      </c>
      <c r="S55" s="128">
        <v>336000</v>
      </c>
      <c r="T55" s="126"/>
      <c r="U55" s="128">
        <v>336000</v>
      </c>
      <c r="V55" s="127">
        <f t="shared" si="17"/>
        <v>-336000</v>
      </c>
      <c r="W55" s="93" t="e">
        <f t="shared" si="6"/>
        <v>#DIV/0!</v>
      </c>
      <c r="X55" s="80"/>
      <c r="Y55" s="273"/>
      <c r="Z55" s="80"/>
      <c r="AA55" s="80"/>
    </row>
    <row r="56" spans="1:27" s="24" customFormat="1" x14ac:dyDescent="0.25">
      <c r="A56" s="103">
        <v>10250108309</v>
      </c>
      <c r="B56" s="104" t="s">
        <v>918</v>
      </c>
      <c r="C56" s="125"/>
      <c r="D56" s="126"/>
      <c r="E56" s="128"/>
      <c r="F56" s="128">
        <f t="shared" si="15"/>
        <v>0</v>
      </c>
      <c r="G56" s="128"/>
      <c r="H56" s="126"/>
      <c r="I56" s="128"/>
      <c r="J56" s="127">
        <f t="shared" si="16"/>
        <v>0</v>
      </c>
      <c r="K56" s="93" t="e">
        <f t="shared" si="3"/>
        <v>#DIV/0!</v>
      </c>
      <c r="L56" s="72"/>
      <c r="M56" s="103">
        <v>10250108309</v>
      </c>
      <c r="N56" s="104" t="s">
        <v>918</v>
      </c>
      <c r="O56" s="125"/>
      <c r="P56" s="126"/>
      <c r="Q56" s="128"/>
      <c r="R56" s="128">
        <f t="shared" si="5"/>
        <v>0</v>
      </c>
      <c r="S56" s="128"/>
      <c r="T56" s="126"/>
      <c r="U56" s="128"/>
      <c r="V56" s="127">
        <f t="shared" si="17"/>
        <v>0</v>
      </c>
      <c r="W56" s="93" t="e">
        <f t="shared" si="6"/>
        <v>#DIV/0!</v>
      </c>
      <c r="X56" s="80"/>
      <c r="Y56" s="273"/>
      <c r="Z56" s="80"/>
      <c r="AA56" s="80"/>
    </row>
    <row r="57" spans="1:27" s="24" customFormat="1" x14ac:dyDescent="0.25">
      <c r="A57" s="96">
        <v>102501084</v>
      </c>
      <c r="B57" s="82" t="s">
        <v>464</v>
      </c>
      <c r="C57" s="123">
        <f>SUM(C58)</f>
        <v>0</v>
      </c>
      <c r="D57" s="123">
        <f t="shared" ref="D57:J57" si="47">SUM(D58)</f>
        <v>0</v>
      </c>
      <c r="E57" s="123">
        <f t="shared" si="47"/>
        <v>0</v>
      </c>
      <c r="F57" s="123">
        <f t="shared" si="47"/>
        <v>0</v>
      </c>
      <c r="G57" s="123">
        <f t="shared" si="47"/>
        <v>1229500</v>
      </c>
      <c r="H57" s="123">
        <f t="shared" si="47"/>
        <v>382800</v>
      </c>
      <c r="I57" s="123">
        <f t="shared" si="47"/>
        <v>1229500</v>
      </c>
      <c r="J57" s="123">
        <f t="shared" si="47"/>
        <v>-1229500</v>
      </c>
      <c r="K57" s="83" t="e">
        <f t="shared" si="3"/>
        <v>#DIV/0!</v>
      </c>
      <c r="L57" s="72"/>
      <c r="M57" s="96">
        <v>102501084</v>
      </c>
      <c r="N57" s="82" t="s">
        <v>464</v>
      </c>
      <c r="O57" s="123">
        <f>SUM(O58)</f>
        <v>0</v>
      </c>
      <c r="P57" s="123">
        <f t="shared" ref="P57:V57" si="48">SUM(P58)</f>
        <v>0</v>
      </c>
      <c r="Q57" s="123">
        <f t="shared" si="48"/>
        <v>0</v>
      </c>
      <c r="R57" s="123">
        <f t="shared" si="5"/>
        <v>0</v>
      </c>
      <c r="S57" s="123">
        <f t="shared" si="48"/>
        <v>1229500</v>
      </c>
      <c r="T57" s="123">
        <f t="shared" si="48"/>
        <v>382800</v>
      </c>
      <c r="U57" s="123">
        <f t="shared" si="48"/>
        <v>1229500</v>
      </c>
      <c r="V57" s="123">
        <f t="shared" si="48"/>
        <v>-1229500</v>
      </c>
      <c r="W57" s="83" t="e">
        <f t="shared" si="6"/>
        <v>#DIV/0!</v>
      </c>
      <c r="X57" s="80"/>
      <c r="Y57" s="273"/>
      <c r="Z57" s="80"/>
      <c r="AA57" s="80"/>
    </row>
    <row r="58" spans="1:27" s="24" customFormat="1" x14ac:dyDescent="0.25">
      <c r="A58" s="105">
        <v>10250108405</v>
      </c>
      <c r="B58" s="104" t="s">
        <v>919</v>
      </c>
      <c r="C58" s="125"/>
      <c r="D58" s="126"/>
      <c r="E58" s="128"/>
      <c r="F58" s="128">
        <f t="shared" si="15"/>
        <v>0</v>
      </c>
      <c r="G58" s="128">
        <v>1229500</v>
      </c>
      <c r="H58" s="126">
        <v>382800</v>
      </c>
      <c r="I58" s="128">
        <v>1229500</v>
      </c>
      <c r="J58" s="127">
        <f t="shared" si="16"/>
        <v>-1229500</v>
      </c>
      <c r="K58" s="93" t="e">
        <f t="shared" si="3"/>
        <v>#DIV/0!</v>
      </c>
      <c r="L58" s="72"/>
      <c r="M58" s="105">
        <v>10250108405</v>
      </c>
      <c r="N58" s="104" t="s">
        <v>919</v>
      </c>
      <c r="O58" s="125"/>
      <c r="P58" s="126"/>
      <c r="Q58" s="128"/>
      <c r="R58" s="128">
        <f t="shared" si="5"/>
        <v>0</v>
      </c>
      <c r="S58" s="128">
        <v>1229500</v>
      </c>
      <c r="T58" s="126">
        <f>382800</f>
        <v>382800</v>
      </c>
      <c r="U58" s="128">
        <f>846700+T58</f>
        <v>1229500</v>
      </c>
      <c r="V58" s="127">
        <f t="shared" si="17"/>
        <v>-1229500</v>
      </c>
      <c r="W58" s="93" t="e">
        <f t="shared" si="6"/>
        <v>#DIV/0!</v>
      </c>
      <c r="X58" s="80"/>
      <c r="Y58" s="273"/>
      <c r="Z58" s="80"/>
      <c r="AA58" s="80"/>
    </row>
    <row r="59" spans="1:27" s="24" customFormat="1" x14ac:dyDescent="0.25">
      <c r="A59" s="144" t="s">
        <v>920</v>
      </c>
      <c r="B59" s="144" t="s">
        <v>921</v>
      </c>
      <c r="C59" s="145">
        <f>+C60+C63+C65</f>
        <v>0</v>
      </c>
      <c r="D59" s="145">
        <f t="shared" ref="D59:J59" si="49">+D60+D63+D65</f>
        <v>0</v>
      </c>
      <c r="E59" s="145">
        <f t="shared" si="49"/>
        <v>0</v>
      </c>
      <c r="F59" s="145">
        <f t="shared" si="49"/>
        <v>0</v>
      </c>
      <c r="G59" s="145">
        <f t="shared" si="49"/>
        <v>2272600</v>
      </c>
      <c r="H59" s="145">
        <f t="shared" si="49"/>
        <v>184800</v>
      </c>
      <c r="I59" s="145">
        <f t="shared" si="49"/>
        <v>2272600</v>
      </c>
      <c r="J59" s="145">
        <f t="shared" si="49"/>
        <v>-2272600</v>
      </c>
      <c r="K59" s="146" t="e">
        <f t="shared" si="3"/>
        <v>#DIV/0!</v>
      </c>
      <c r="L59" s="72"/>
      <c r="M59" s="144" t="s">
        <v>920</v>
      </c>
      <c r="N59" s="144" t="s">
        <v>921</v>
      </c>
      <c r="O59" s="145">
        <f>+O60+O63+O65</f>
        <v>0</v>
      </c>
      <c r="P59" s="145">
        <f t="shared" ref="P59:V59" si="50">+P60+P63+P65</f>
        <v>0</v>
      </c>
      <c r="Q59" s="145">
        <f t="shared" si="50"/>
        <v>0</v>
      </c>
      <c r="R59" s="145">
        <f t="shared" si="5"/>
        <v>0</v>
      </c>
      <c r="S59" s="145">
        <f t="shared" si="50"/>
        <v>2272600</v>
      </c>
      <c r="T59" s="145">
        <f t="shared" si="50"/>
        <v>184800</v>
      </c>
      <c r="U59" s="145">
        <f t="shared" si="50"/>
        <v>2272600</v>
      </c>
      <c r="V59" s="145">
        <f t="shared" si="50"/>
        <v>-2272600</v>
      </c>
      <c r="W59" s="146" t="e">
        <f t="shared" si="6"/>
        <v>#DIV/0!</v>
      </c>
      <c r="X59" s="80"/>
      <c r="Y59" s="273"/>
      <c r="Z59" s="80"/>
      <c r="AA59" s="80"/>
    </row>
    <row r="60" spans="1:27" s="24" customFormat="1" x14ac:dyDescent="0.25">
      <c r="A60" s="82" t="s">
        <v>922</v>
      </c>
      <c r="B60" s="82" t="s">
        <v>518</v>
      </c>
      <c r="C60" s="123">
        <f>+C61+C62</f>
        <v>0</v>
      </c>
      <c r="D60" s="123">
        <f t="shared" ref="D60:J60" si="51">+D61+D62</f>
        <v>0</v>
      </c>
      <c r="E60" s="123">
        <f t="shared" si="51"/>
        <v>0</v>
      </c>
      <c r="F60" s="123">
        <f t="shared" si="51"/>
        <v>0</v>
      </c>
      <c r="G60" s="123">
        <f t="shared" si="51"/>
        <v>0</v>
      </c>
      <c r="H60" s="123">
        <f t="shared" si="51"/>
        <v>0</v>
      </c>
      <c r="I60" s="123">
        <f t="shared" si="51"/>
        <v>0</v>
      </c>
      <c r="J60" s="123">
        <f t="shared" si="51"/>
        <v>0</v>
      </c>
      <c r="K60" s="83" t="e">
        <f t="shared" si="3"/>
        <v>#DIV/0!</v>
      </c>
      <c r="L60" s="72"/>
      <c r="M60" s="82" t="s">
        <v>922</v>
      </c>
      <c r="N60" s="82" t="s">
        <v>518</v>
      </c>
      <c r="O60" s="123">
        <f>+O61+O62</f>
        <v>0</v>
      </c>
      <c r="P60" s="123">
        <f t="shared" ref="P60:V60" si="52">+P61+P62</f>
        <v>0</v>
      </c>
      <c r="Q60" s="123">
        <f t="shared" si="52"/>
        <v>0</v>
      </c>
      <c r="R60" s="123">
        <f t="shared" si="5"/>
        <v>0</v>
      </c>
      <c r="S60" s="123">
        <f t="shared" si="52"/>
        <v>0</v>
      </c>
      <c r="T60" s="123">
        <f t="shared" si="52"/>
        <v>0</v>
      </c>
      <c r="U60" s="123">
        <f t="shared" si="52"/>
        <v>0</v>
      </c>
      <c r="V60" s="123">
        <f t="shared" si="52"/>
        <v>0</v>
      </c>
      <c r="W60" s="83" t="e">
        <f t="shared" si="6"/>
        <v>#DIV/0!</v>
      </c>
      <c r="X60" s="80"/>
      <c r="Y60" s="273"/>
      <c r="Z60" s="80"/>
      <c r="AA60" s="80"/>
    </row>
    <row r="61" spans="1:27" s="24" customFormat="1" x14ac:dyDescent="0.25">
      <c r="A61" s="90" t="s">
        <v>923</v>
      </c>
      <c r="B61" s="92" t="s">
        <v>924</v>
      </c>
      <c r="C61" s="130"/>
      <c r="D61" s="26"/>
      <c r="E61" s="128"/>
      <c r="F61" s="128">
        <f t="shared" si="15"/>
        <v>0</v>
      </c>
      <c r="G61" s="128"/>
      <c r="H61" s="126"/>
      <c r="I61" s="128"/>
      <c r="J61" s="127">
        <f t="shared" si="16"/>
        <v>0</v>
      </c>
      <c r="K61" s="93" t="e">
        <f t="shared" si="3"/>
        <v>#DIV/0!</v>
      </c>
      <c r="L61" s="72"/>
      <c r="M61" s="90" t="s">
        <v>923</v>
      </c>
      <c r="N61" s="92" t="s">
        <v>924</v>
      </c>
      <c r="O61" s="130"/>
      <c r="P61" s="295"/>
      <c r="Q61" s="128"/>
      <c r="R61" s="128">
        <f t="shared" si="5"/>
        <v>0</v>
      </c>
      <c r="S61" s="128"/>
      <c r="T61" s="126"/>
      <c r="U61" s="128"/>
      <c r="V61" s="127">
        <f t="shared" si="17"/>
        <v>0</v>
      </c>
      <c r="W61" s="93" t="e">
        <f t="shared" si="6"/>
        <v>#DIV/0!</v>
      </c>
      <c r="X61" s="80"/>
      <c r="Y61" s="273"/>
      <c r="Z61" s="80"/>
      <c r="AA61" s="80"/>
    </row>
    <row r="62" spans="1:27" s="24" customFormat="1" x14ac:dyDescent="0.25">
      <c r="A62" s="92" t="s">
        <v>925</v>
      </c>
      <c r="B62" s="92" t="s">
        <v>522</v>
      </c>
      <c r="C62" s="130"/>
      <c r="D62" s="126"/>
      <c r="E62" s="128"/>
      <c r="F62" s="128">
        <f t="shared" si="15"/>
        <v>0</v>
      </c>
      <c r="G62" s="128"/>
      <c r="H62" s="126"/>
      <c r="I62" s="128"/>
      <c r="J62" s="127">
        <f t="shared" si="16"/>
        <v>0</v>
      </c>
      <c r="K62" s="93" t="e">
        <f t="shared" si="3"/>
        <v>#DIV/0!</v>
      </c>
      <c r="L62" s="72"/>
      <c r="M62" s="92" t="s">
        <v>925</v>
      </c>
      <c r="N62" s="92" t="s">
        <v>522</v>
      </c>
      <c r="O62" s="130"/>
      <c r="P62" s="126"/>
      <c r="Q62" s="128"/>
      <c r="R62" s="128">
        <f t="shared" si="5"/>
        <v>0</v>
      </c>
      <c r="S62" s="128"/>
      <c r="T62" s="126"/>
      <c r="U62" s="128"/>
      <c r="V62" s="127">
        <f t="shared" si="17"/>
        <v>0</v>
      </c>
      <c r="W62" s="93" t="e">
        <f t="shared" si="6"/>
        <v>#DIV/0!</v>
      </c>
      <c r="X62" s="80"/>
      <c r="Y62" s="273"/>
      <c r="Z62" s="80"/>
      <c r="AA62" s="80"/>
    </row>
    <row r="63" spans="1:27" s="24" customFormat="1" x14ac:dyDescent="0.25">
      <c r="A63" s="82" t="s">
        <v>926</v>
      </c>
      <c r="B63" s="82" t="s">
        <v>524</v>
      </c>
      <c r="C63" s="123">
        <f>+C64</f>
        <v>0</v>
      </c>
      <c r="D63" s="123">
        <f t="shared" ref="D63:J63" si="53">+D64</f>
        <v>0</v>
      </c>
      <c r="E63" s="123">
        <f t="shared" si="53"/>
        <v>0</v>
      </c>
      <c r="F63" s="123">
        <f t="shared" si="53"/>
        <v>0</v>
      </c>
      <c r="G63" s="123">
        <f t="shared" si="53"/>
        <v>0</v>
      </c>
      <c r="H63" s="123">
        <f t="shared" si="53"/>
        <v>0</v>
      </c>
      <c r="I63" s="123">
        <f t="shared" si="53"/>
        <v>0</v>
      </c>
      <c r="J63" s="123">
        <f t="shared" si="53"/>
        <v>0</v>
      </c>
      <c r="K63" s="83" t="e">
        <f t="shared" si="3"/>
        <v>#DIV/0!</v>
      </c>
      <c r="L63" s="72"/>
      <c r="M63" s="82" t="s">
        <v>926</v>
      </c>
      <c r="N63" s="82" t="s">
        <v>524</v>
      </c>
      <c r="O63" s="123">
        <f>+O64</f>
        <v>0</v>
      </c>
      <c r="P63" s="123">
        <f t="shared" ref="P63:V63" si="54">+P64</f>
        <v>0</v>
      </c>
      <c r="Q63" s="123">
        <f t="shared" si="54"/>
        <v>0</v>
      </c>
      <c r="R63" s="123">
        <f t="shared" si="5"/>
        <v>0</v>
      </c>
      <c r="S63" s="123">
        <f t="shared" si="54"/>
        <v>0</v>
      </c>
      <c r="T63" s="123">
        <f t="shared" si="54"/>
        <v>0</v>
      </c>
      <c r="U63" s="123">
        <f t="shared" si="54"/>
        <v>0</v>
      </c>
      <c r="V63" s="123">
        <f t="shared" si="54"/>
        <v>0</v>
      </c>
      <c r="W63" s="83" t="e">
        <f t="shared" si="6"/>
        <v>#DIV/0!</v>
      </c>
      <c r="X63" s="80"/>
      <c r="Y63" s="273"/>
      <c r="Z63" s="80"/>
      <c r="AA63" s="80"/>
    </row>
    <row r="64" spans="1:27" s="24" customFormat="1" x14ac:dyDescent="0.25">
      <c r="A64" s="92" t="s">
        <v>927</v>
      </c>
      <c r="B64" s="92" t="s">
        <v>928</v>
      </c>
      <c r="C64" s="125"/>
      <c r="D64" s="126"/>
      <c r="E64" s="128"/>
      <c r="F64" s="128">
        <f t="shared" si="15"/>
        <v>0</v>
      </c>
      <c r="G64" s="128"/>
      <c r="H64" s="126"/>
      <c r="I64" s="128"/>
      <c r="J64" s="127">
        <f t="shared" si="16"/>
        <v>0</v>
      </c>
      <c r="K64" s="93" t="e">
        <f t="shared" si="3"/>
        <v>#DIV/0!</v>
      </c>
      <c r="L64" s="72"/>
      <c r="M64" s="92" t="s">
        <v>927</v>
      </c>
      <c r="N64" s="92" t="s">
        <v>928</v>
      </c>
      <c r="O64" s="125"/>
      <c r="P64" s="126"/>
      <c r="Q64" s="128"/>
      <c r="R64" s="128">
        <f t="shared" si="5"/>
        <v>0</v>
      </c>
      <c r="S64" s="128"/>
      <c r="T64" s="126"/>
      <c r="U64" s="128"/>
      <c r="V64" s="127">
        <f t="shared" si="17"/>
        <v>0</v>
      </c>
      <c r="W64" s="93" t="e">
        <f t="shared" si="6"/>
        <v>#DIV/0!</v>
      </c>
      <c r="X64" s="80"/>
      <c r="Y64" s="273"/>
      <c r="Z64" s="80"/>
      <c r="AA64" s="80"/>
    </row>
    <row r="65" spans="1:28" s="24" customFormat="1" x14ac:dyDescent="0.25">
      <c r="A65" s="82" t="s">
        <v>929</v>
      </c>
      <c r="B65" s="82" t="s">
        <v>930</v>
      </c>
      <c r="C65" s="123">
        <f>+C66</f>
        <v>0</v>
      </c>
      <c r="D65" s="123">
        <f t="shared" ref="D65:J65" si="55">+D66</f>
        <v>0</v>
      </c>
      <c r="E65" s="123">
        <f t="shared" si="55"/>
        <v>0</v>
      </c>
      <c r="F65" s="123">
        <f t="shared" si="55"/>
        <v>0</v>
      </c>
      <c r="G65" s="123">
        <f t="shared" si="55"/>
        <v>2272600</v>
      </c>
      <c r="H65" s="123">
        <f t="shared" si="55"/>
        <v>184800</v>
      </c>
      <c r="I65" s="123">
        <f t="shared" si="55"/>
        <v>2272600</v>
      </c>
      <c r="J65" s="123">
        <f t="shared" si="55"/>
        <v>-2272600</v>
      </c>
      <c r="K65" s="83" t="e">
        <f t="shared" si="3"/>
        <v>#DIV/0!</v>
      </c>
      <c r="L65" s="72"/>
      <c r="M65" s="82" t="s">
        <v>929</v>
      </c>
      <c r="N65" s="82" t="s">
        <v>930</v>
      </c>
      <c r="O65" s="123">
        <f>+O66</f>
        <v>0</v>
      </c>
      <c r="P65" s="123">
        <f t="shared" ref="P65:V65" si="56">+P66</f>
        <v>0</v>
      </c>
      <c r="Q65" s="123">
        <f t="shared" si="56"/>
        <v>0</v>
      </c>
      <c r="R65" s="123">
        <f t="shared" si="5"/>
        <v>0</v>
      </c>
      <c r="S65" s="123">
        <f t="shared" si="56"/>
        <v>2272600</v>
      </c>
      <c r="T65" s="123">
        <f t="shared" si="56"/>
        <v>184800</v>
      </c>
      <c r="U65" s="123">
        <f t="shared" si="56"/>
        <v>2272600</v>
      </c>
      <c r="V65" s="123">
        <f t="shared" si="56"/>
        <v>-2272600</v>
      </c>
      <c r="W65" s="83" t="e">
        <f t="shared" si="6"/>
        <v>#DIV/0!</v>
      </c>
      <c r="X65" s="80"/>
      <c r="Y65" s="273"/>
      <c r="Z65" s="80"/>
      <c r="AA65" s="80"/>
      <c r="AB65" s="70"/>
    </row>
    <row r="66" spans="1:28" s="24" customFormat="1" x14ac:dyDescent="0.25">
      <c r="A66" s="90" t="s">
        <v>931</v>
      </c>
      <c r="B66" s="92" t="s">
        <v>932</v>
      </c>
      <c r="C66" s="125"/>
      <c r="D66" s="126"/>
      <c r="E66" s="128"/>
      <c r="F66" s="128">
        <f t="shared" si="15"/>
        <v>0</v>
      </c>
      <c r="G66" s="128">
        <v>2272600</v>
      </c>
      <c r="H66" s="126">
        <v>184800</v>
      </c>
      <c r="I66" s="128">
        <v>2272600</v>
      </c>
      <c r="J66" s="127">
        <f t="shared" si="16"/>
        <v>-2272600</v>
      </c>
      <c r="K66" s="93" t="e">
        <f t="shared" si="3"/>
        <v>#DIV/0!</v>
      </c>
      <c r="L66" s="72"/>
      <c r="M66" s="90" t="s">
        <v>931</v>
      </c>
      <c r="N66" s="92" t="s">
        <v>932</v>
      </c>
      <c r="O66" s="125"/>
      <c r="P66" s="126"/>
      <c r="Q66" s="128"/>
      <c r="R66" s="128">
        <f t="shared" si="5"/>
        <v>0</v>
      </c>
      <c r="S66" s="128">
        <v>2272600</v>
      </c>
      <c r="T66" s="126">
        <v>184800</v>
      </c>
      <c r="U66" s="128">
        <f>2087800+T66</f>
        <v>2272600</v>
      </c>
      <c r="V66" s="127">
        <f t="shared" si="17"/>
        <v>-2272600</v>
      </c>
      <c r="W66" s="93" t="e">
        <f t="shared" si="6"/>
        <v>#DIV/0!</v>
      </c>
      <c r="X66" s="80"/>
      <c r="Y66" s="273"/>
      <c r="Z66" s="80"/>
      <c r="AA66" s="80"/>
      <c r="AB66" s="70"/>
    </row>
    <row r="67" spans="1:28" s="24" customFormat="1" x14ac:dyDescent="0.25">
      <c r="A67" s="144" t="s">
        <v>933</v>
      </c>
      <c r="B67" s="144" t="s">
        <v>934</v>
      </c>
      <c r="C67" s="145">
        <f>C68+C83+C91+C94+C117+C78</f>
        <v>7937455677.8999996</v>
      </c>
      <c r="D67" s="145">
        <f t="shared" ref="D67:J67" si="57">D68+D83+D91+D94+D117+D78</f>
        <v>0</v>
      </c>
      <c r="E67" s="145">
        <f t="shared" si="57"/>
        <v>0</v>
      </c>
      <c r="F67" s="145">
        <f t="shared" si="57"/>
        <v>7937455677.8999996</v>
      </c>
      <c r="G67" s="145">
        <f t="shared" si="57"/>
        <v>6146122399.3000002</v>
      </c>
      <c r="H67" s="145">
        <f t="shared" si="57"/>
        <v>2221191660.9400001</v>
      </c>
      <c r="I67" s="145">
        <f t="shared" si="57"/>
        <v>6146122399.3000002</v>
      </c>
      <c r="J67" s="145">
        <f t="shared" si="57"/>
        <v>1791475278.6000001</v>
      </c>
      <c r="K67" s="146">
        <f t="shared" si="3"/>
        <v>0.22569893317174</v>
      </c>
      <c r="L67" s="72"/>
      <c r="M67" s="144" t="s">
        <v>933</v>
      </c>
      <c r="N67" s="144" t="s">
        <v>934</v>
      </c>
      <c r="O67" s="145">
        <f t="shared" ref="O67:V67" si="58">O68+O83+O91+O94+O117+O78</f>
        <v>7937455677.8999996</v>
      </c>
      <c r="P67" s="145">
        <f t="shared" si="58"/>
        <v>0</v>
      </c>
      <c r="Q67" s="145">
        <f t="shared" si="58"/>
        <v>0</v>
      </c>
      <c r="R67" s="145">
        <f t="shared" si="5"/>
        <v>7937455677.8999996</v>
      </c>
      <c r="S67" s="145">
        <f t="shared" si="58"/>
        <v>6146122399.3000002</v>
      </c>
      <c r="T67" s="145">
        <f t="shared" si="58"/>
        <v>2221191660.9400001</v>
      </c>
      <c r="U67" s="145">
        <f t="shared" si="58"/>
        <v>6146122399.3000002</v>
      </c>
      <c r="V67" s="145">
        <f t="shared" si="58"/>
        <v>1791475278.6000001</v>
      </c>
      <c r="W67" s="146">
        <f t="shared" si="6"/>
        <v>0.22569893317174</v>
      </c>
      <c r="X67" s="80"/>
      <c r="Y67" s="273"/>
      <c r="Z67" s="80"/>
      <c r="AA67" s="80"/>
      <c r="AB67" s="70"/>
    </row>
    <row r="68" spans="1:28" s="24" customFormat="1" x14ac:dyDescent="0.25">
      <c r="A68" s="144" t="s">
        <v>935</v>
      </c>
      <c r="B68" s="144" t="s">
        <v>936</v>
      </c>
      <c r="C68" s="145">
        <f>C69+C74</f>
        <v>847493477</v>
      </c>
      <c r="D68" s="145">
        <f t="shared" ref="D68:J68" si="59">D69+D74</f>
        <v>0</v>
      </c>
      <c r="E68" s="145">
        <f t="shared" si="59"/>
        <v>0</v>
      </c>
      <c r="F68" s="145">
        <f t="shared" si="59"/>
        <v>847493477</v>
      </c>
      <c r="G68" s="145">
        <f t="shared" si="59"/>
        <v>415448033</v>
      </c>
      <c r="H68" s="145">
        <f t="shared" si="59"/>
        <v>101639385</v>
      </c>
      <c r="I68" s="145">
        <f t="shared" si="59"/>
        <v>415448033</v>
      </c>
      <c r="J68" s="145">
        <f t="shared" si="59"/>
        <v>432045444</v>
      </c>
      <c r="K68" s="146">
        <f t="shared" si="3"/>
        <v>0.50979205825793039</v>
      </c>
      <c r="L68" s="72"/>
      <c r="M68" s="144" t="s">
        <v>935</v>
      </c>
      <c r="N68" s="144" t="s">
        <v>936</v>
      </c>
      <c r="O68" s="145">
        <f>O69+O74</f>
        <v>847493477</v>
      </c>
      <c r="P68" s="145">
        <f t="shared" ref="P68:V68" si="60">P69+P74</f>
        <v>0</v>
      </c>
      <c r="Q68" s="145">
        <f t="shared" si="60"/>
        <v>0</v>
      </c>
      <c r="R68" s="145">
        <f t="shared" si="5"/>
        <v>847493477</v>
      </c>
      <c r="S68" s="145">
        <f t="shared" si="60"/>
        <v>415448033</v>
      </c>
      <c r="T68" s="145">
        <f t="shared" si="60"/>
        <v>101639385</v>
      </c>
      <c r="U68" s="145">
        <f t="shared" si="60"/>
        <v>415448033</v>
      </c>
      <c r="V68" s="145">
        <f t="shared" si="60"/>
        <v>432045444</v>
      </c>
      <c r="W68" s="146">
        <f t="shared" si="6"/>
        <v>0.50979205825793039</v>
      </c>
      <c r="X68" s="80"/>
      <c r="Y68" s="273"/>
      <c r="Z68" s="80"/>
      <c r="AA68" s="80"/>
      <c r="AB68" s="70"/>
    </row>
    <row r="69" spans="1:28" s="24" customFormat="1" x14ac:dyDescent="0.25">
      <c r="A69" s="82" t="s">
        <v>937</v>
      </c>
      <c r="B69" s="82" t="s">
        <v>225</v>
      </c>
      <c r="C69" s="123">
        <f>C70+C71+C72+C73</f>
        <v>653001016.84000003</v>
      </c>
      <c r="D69" s="123">
        <f t="shared" ref="D69:J69" si="61">D70+D71+D72+D73</f>
        <v>0</v>
      </c>
      <c r="E69" s="123">
        <f t="shared" si="61"/>
        <v>0</v>
      </c>
      <c r="F69" s="123">
        <f t="shared" si="61"/>
        <v>653001016.84000003</v>
      </c>
      <c r="G69" s="123">
        <f t="shared" si="61"/>
        <v>164488789</v>
      </c>
      <c r="H69" s="123">
        <f t="shared" si="61"/>
        <v>70097385</v>
      </c>
      <c r="I69" s="123">
        <f t="shared" si="61"/>
        <v>164488789</v>
      </c>
      <c r="J69" s="123">
        <f t="shared" si="61"/>
        <v>488512227.84000003</v>
      </c>
      <c r="K69" s="83">
        <f t="shared" si="3"/>
        <v>0.74810331874214608</v>
      </c>
      <c r="L69" s="72"/>
      <c r="M69" s="82" t="s">
        <v>937</v>
      </c>
      <c r="N69" s="82" t="s">
        <v>225</v>
      </c>
      <c r="O69" s="123">
        <f>O70+O71+O72+O73</f>
        <v>653001016.84000003</v>
      </c>
      <c r="P69" s="123">
        <f t="shared" ref="P69:V69" si="62">P70+P71+P72+P73</f>
        <v>0</v>
      </c>
      <c r="Q69" s="123">
        <f t="shared" si="62"/>
        <v>0</v>
      </c>
      <c r="R69" s="123">
        <f t="shared" si="5"/>
        <v>653001016.84000003</v>
      </c>
      <c r="S69" s="123">
        <f t="shared" si="62"/>
        <v>164488789</v>
      </c>
      <c r="T69" s="123">
        <f t="shared" si="62"/>
        <v>70097385</v>
      </c>
      <c r="U69" s="123">
        <f t="shared" si="62"/>
        <v>164488789</v>
      </c>
      <c r="V69" s="123">
        <f t="shared" si="62"/>
        <v>488512227.84000003</v>
      </c>
      <c r="W69" s="83">
        <f t="shared" si="6"/>
        <v>0.74810331874214608</v>
      </c>
      <c r="X69" s="80"/>
      <c r="Y69" s="273"/>
      <c r="Z69" s="80"/>
      <c r="AA69" s="80"/>
      <c r="AB69" s="70"/>
    </row>
    <row r="70" spans="1:28" s="24" customFormat="1" x14ac:dyDescent="0.25">
      <c r="A70" s="92" t="s">
        <v>938</v>
      </c>
      <c r="B70" s="92" t="s">
        <v>939</v>
      </c>
      <c r="C70" s="125">
        <v>581635294</v>
      </c>
      <c r="D70" s="126"/>
      <c r="E70" s="128"/>
      <c r="F70" s="128">
        <f t="shared" si="15"/>
        <v>581635294</v>
      </c>
      <c r="G70" s="128">
        <v>150259329</v>
      </c>
      <c r="H70" s="126">
        <v>70047385</v>
      </c>
      <c r="I70" s="128">
        <v>150259329</v>
      </c>
      <c r="J70" s="127">
        <f t="shared" si="16"/>
        <v>431375965</v>
      </c>
      <c r="K70" s="93">
        <f t="shared" si="3"/>
        <v>0.74166057226919246</v>
      </c>
      <c r="L70" s="72"/>
      <c r="M70" s="92" t="s">
        <v>938</v>
      </c>
      <c r="N70" s="92" t="s">
        <v>939</v>
      </c>
      <c r="O70" s="125">
        <v>581635294</v>
      </c>
      <c r="P70" s="126"/>
      <c r="Q70" s="128"/>
      <c r="R70" s="128">
        <f t="shared" si="5"/>
        <v>581635294</v>
      </c>
      <c r="S70" s="128">
        <v>150259329</v>
      </c>
      <c r="T70" s="126">
        <v>70047385</v>
      </c>
      <c r="U70" s="128">
        <f>80211944+T70</f>
        <v>150259329</v>
      </c>
      <c r="V70" s="127">
        <f t="shared" si="17"/>
        <v>431375965</v>
      </c>
      <c r="W70" s="93">
        <f t="shared" si="6"/>
        <v>0.74166057226919246</v>
      </c>
      <c r="X70" s="80"/>
      <c r="Y70" s="273"/>
      <c r="Z70" s="80"/>
      <c r="AA70" s="80"/>
      <c r="AB70" s="70"/>
    </row>
    <row r="71" spans="1:28" s="24" customFormat="1" x14ac:dyDescent="0.25">
      <c r="A71" s="92" t="s">
        <v>940</v>
      </c>
      <c r="B71" s="92" t="s">
        <v>227</v>
      </c>
      <c r="C71" s="125">
        <v>395251</v>
      </c>
      <c r="D71" s="126"/>
      <c r="E71" s="128"/>
      <c r="F71" s="128">
        <f t="shared" si="15"/>
        <v>395251</v>
      </c>
      <c r="G71" s="128">
        <v>1945000</v>
      </c>
      <c r="H71" s="126"/>
      <c r="I71" s="128">
        <v>1945000</v>
      </c>
      <c r="J71" s="127">
        <f t="shared" si="16"/>
        <v>-1549749</v>
      </c>
      <c r="K71" s="93">
        <f t="shared" si="3"/>
        <v>-3.9209236662272833</v>
      </c>
      <c r="L71" s="72"/>
      <c r="M71" s="92" t="s">
        <v>940</v>
      </c>
      <c r="N71" s="92" t="s">
        <v>227</v>
      </c>
      <c r="O71" s="125">
        <v>395251</v>
      </c>
      <c r="P71" s="126"/>
      <c r="Q71" s="128"/>
      <c r="R71" s="128">
        <f t="shared" si="5"/>
        <v>395251</v>
      </c>
      <c r="S71" s="128">
        <v>1945000</v>
      </c>
      <c r="T71" s="126"/>
      <c r="U71" s="128">
        <f>1945000+T71</f>
        <v>1945000</v>
      </c>
      <c r="V71" s="127">
        <f t="shared" si="17"/>
        <v>-1549749</v>
      </c>
      <c r="W71" s="93">
        <f t="shared" si="6"/>
        <v>-3.9209236662272833</v>
      </c>
      <c r="X71" s="80"/>
      <c r="Y71" s="273"/>
      <c r="Z71" s="80"/>
      <c r="AA71" s="80"/>
      <c r="AB71" s="70"/>
    </row>
    <row r="72" spans="1:28" s="24" customFormat="1" x14ac:dyDescent="0.25">
      <c r="A72" s="92" t="s">
        <v>941</v>
      </c>
      <c r="B72" s="92" t="s">
        <v>229</v>
      </c>
      <c r="C72" s="125">
        <v>40510767.840000004</v>
      </c>
      <c r="D72" s="126"/>
      <c r="E72" s="128"/>
      <c r="F72" s="128">
        <f t="shared" si="15"/>
        <v>40510767.840000004</v>
      </c>
      <c r="G72" s="128">
        <v>89000</v>
      </c>
      <c r="H72" s="126">
        <v>50000</v>
      </c>
      <c r="I72" s="128">
        <v>89000</v>
      </c>
      <c r="J72" s="127">
        <f t="shared" si="16"/>
        <v>40421767.840000004</v>
      </c>
      <c r="K72" s="93">
        <f t="shared" si="3"/>
        <v>0.99780305324373231</v>
      </c>
      <c r="L72" s="72"/>
      <c r="M72" s="92" t="s">
        <v>941</v>
      </c>
      <c r="N72" s="92" t="s">
        <v>229</v>
      </c>
      <c r="O72" s="125">
        <v>40510767.840000004</v>
      </c>
      <c r="P72" s="126"/>
      <c r="Q72" s="128"/>
      <c r="R72" s="128">
        <f t="shared" si="5"/>
        <v>40510767.840000004</v>
      </c>
      <c r="S72" s="128">
        <v>89000</v>
      </c>
      <c r="T72" s="126">
        <v>50000</v>
      </c>
      <c r="U72" s="128">
        <f>39000+T72</f>
        <v>89000</v>
      </c>
      <c r="V72" s="127">
        <f t="shared" si="17"/>
        <v>40421767.840000004</v>
      </c>
      <c r="W72" s="93">
        <f t="shared" si="6"/>
        <v>0.99780305324373231</v>
      </c>
      <c r="X72" s="80"/>
      <c r="Y72" s="273"/>
      <c r="Z72" s="80"/>
      <c r="AA72" s="80"/>
      <c r="AB72" s="70"/>
    </row>
    <row r="73" spans="1:28" s="24" customFormat="1" x14ac:dyDescent="0.25">
      <c r="A73" s="92" t="s">
        <v>942</v>
      </c>
      <c r="B73" s="92" t="s">
        <v>943</v>
      </c>
      <c r="C73" s="125">
        <v>30459704</v>
      </c>
      <c r="D73" s="129"/>
      <c r="E73" s="129"/>
      <c r="F73" s="128">
        <f t="shared" si="15"/>
        <v>30459704</v>
      </c>
      <c r="G73" s="128">
        <v>12195460</v>
      </c>
      <c r="H73" s="126"/>
      <c r="I73" s="128">
        <v>12195460</v>
      </c>
      <c r="J73" s="127">
        <f t="shared" si="16"/>
        <v>18264244</v>
      </c>
      <c r="K73" s="93">
        <f t="shared" si="3"/>
        <v>0.59961987811831663</v>
      </c>
      <c r="L73" s="72"/>
      <c r="M73" s="92" t="s">
        <v>942</v>
      </c>
      <c r="N73" s="92" t="s">
        <v>943</v>
      </c>
      <c r="O73" s="125">
        <v>30459704</v>
      </c>
      <c r="P73" s="129"/>
      <c r="Q73" s="129"/>
      <c r="R73" s="128">
        <f t="shared" ref="R73:R136" si="63">+O73+P73</f>
        <v>30459704</v>
      </c>
      <c r="S73" s="128">
        <v>12195460</v>
      </c>
      <c r="T73" s="126"/>
      <c r="U73" s="128">
        <f>12195460+T73</f>
        <v>12195460</v>
      </c>
      <c r="V73" s="127">
        <f t="shared" si="17"/>
        <v>18264244</v>
      </c>
      <c r="W73" s="93">
        <f t="shared" si="6"/>
        <v>0.59961987811831663</v>
      </c>
      <c r="X73" s="80"/>
      <c r="Y73" s="273"/>
      <c r="Z73" s="80"/>
      <c r="AA73" s="80"/>
      <c r="AB73" s="70"/>
    </row>
    <row r="74" spans="1:28" s="24" customFormat="1" x14ac:dyDescent="0.25">
      <c r="A74" s="82" t="s">
        <v>1311</v>
      </c>
      <c r="B74" s="82" t="s">
        <v>257</v>
      </c>
      <c r="C74" s="123">
        <f>SUM(C75:C77)</f>
        <v>194492460.16</v>
      </c>
      <c r="D74" s="123">
        <f t="shared" ref="D74:J74" si="64">SUM(D75:D77)</f>
        <v>0</v>
      </c>
      <c r="E74" s="123">
        <f t="shared" si="64"/>
        <v>0</v>
      </c>
      <c r="F74" s="123">
        <f t="shared" si="64"/>
        <v>194492460.16</v>
      </c>
      <c r="G74" s="123">
        <f t="shared" si="64"/>
        <v>250959244</v>
      </c>
      <c r="H74" s="123">
        <f t="shared" si="64"/>
        <v>31542000</v>
      </c>
      <c r="I74" s="123">
        <f t="shared" si="64"/>
        <v>250959244</v>
      </c>
      <c r="J74" s="123">
        <f t="shared" si="64"/>
        <v>-56466783.840000004</v>
      </c>
      <c r="K74" s="83">
        <f t="shared" si="3"/>
        <v>-0.29032890937544509</v>
      </c>
      <c r="L74" s="72"/>
      <c r="M74" s="82" t="s">
        <v>1311</v>
      </c>
      <c r="N74" s="82" t="s">
        <v>257</v>
      </c>
      <c r="O74" s="123">
        <f>SUM(O75:O77)</f>
        <v>194492460.16</v>
      </c>
      <c r="P74" s="123">
        <f t="shared" ref="P74:V74" si="65">SUM(P75:P77)</f>
        <v>0</v>
      </c>
      <c r="Q74" s="123">
        <f t="shared" si="65"/>
        <v>0</v>
      </c>
      <c r="R74" s="123">
        <f t="shared" si="63"/>
        <v>194492460.16</v>
      </c>
      <c r="S74" s="123">
        <f t="shared" si="65"/>
        <v>250959244</v>
      </c>
      <c r="T74" s="123">
        <f t="shared" si="65"/>
        <v>31542000</v>
      </c>
      <c r="U74" s="123">
        <f t="shared" si="65"/>
        <v>250959244</v>
      </c>
      <c r="V74" s="123">
        <f t="shared" si="65"/>
        <v>-56466783.840000004</v>
      </c>
      <c r="W74" s="83">
        <f t="shared" si="6"/>
        <v>-0.29032890937544509</v>
      </c>
      <c r="X74" s="80"/>
      <c r="Y74" s="273"/>
      <c r="Z74" s="80"/>
      <c r="AA74" s="80"/>
      <c r="AB74" s="70"/>
    </row>
    <row r="75" spans="1:28" s="24" customFormat="1" x14ac:dyDescent="0.25">
      <c r="A75" s="92" t="s">
        <v>945</v>
      </c>
      <c r="B75" s="92" t="s">
        <v>235</v>
      </c>
      <c r="C75" s="125">
        <v>79601358.890000001</v>
      </c>
      <c r="D75" s="126"/>
      <c r="E75" s="128"/>
      <c r="F75" s="128">
        <f t="shared" ref="F75:F140" si="66">+C75+D75-E75</f>
        <v>79601358.890000001</v>
      </c>
      <c r="G75" s="128">
        <v>134326660</v>
      </c>
      <c r="H75" s="126">
        <v>10459300</v>
      </c>
      <c r="I75" s="128">
        <v>134326660</v>
      </c>
      <c r="J75" s="127">
        <f t="shared" ref="J75:J140" si="67">+F75-I75</f>
        <v>-54725301.109999999</v>
      </c>
      <c r="K75" s="93">
        <f t="shared" ref="K75:K142" si="68">+J75/F75</f>
        <v>-0.68749204628056815</v>
      </c>
      <c r="L75" s="72"/>
      <c r="M75" s="92" t="s">
        <v>945</v>
      </c>
      <c r="N75" s="92" t="s">
        <v>235</v>
      </c>
      <c r="O75" s="125">
        <v>79601358.890000001</v>
      </c>
      <c r="P75" s="126"/>
      <c r="Q75" s="128"/>
      <c r="R75" s="128">
        <f t="shared" si="63"/>
        <v>79601358.890000001</v>
      </c>
      <c r="S75" s="128">
        <v>134326660</v>
      </c>
      <c r="T75" s="126">
        <v>10459300</v>
      </c>
      <c r="U75" s="128">
        <f>123867360+T75</f>
        <v>134326660</v>
      </c>
      <c r="V75" s="127">
        <f t="shared" ref="V75:V140" si="69">+R75-U75</f>
        <v>-54725301.109999999</v>
      </c>
      <c r="W75" s="93">
        <f t="shared" ref="W75:W142" si="70">+V75/R75</f>
        <v>-0.68749204628056815</v>
      </c>
      <c r="X75" s="80"/>
      <c r="Y75" s="273"/>
      <c r="Z75" s="80"/>
      <c r="AA75" s="80"/>
      <c r="AB75" s="70"/>
    </row>
    <row r="76" spans="1:28" s="24" customFormat="1" x14ac:dyDescent="0.25">
      <c r="A76" s="92" t="s">
        <v>946</v>
      </c>
      <c r="B76" s="92" t="s">
        <v>247</v>
      </c>
      <c r="C76" s="125">
        <v>20886653.940000001</v>
      </c>
      <c r="D76" s="126"/>
      <c r="E76" s="128"/>
      <c r="F76" s="128">
        <f t="shared" si="66"/>
        <v>20886653.940000001</v>
      </c>
      <c r="G76" s="128">
        <v>5745350</v>
      </c>
      <c r="H76" s="126">
        <v>1501500</v>
      </c>
      <c r="I76" s="128">
        <v>5745350</v>
      </c>
      <c r="J76" s="127">
        <f t="shared" si="67"/>
        <v>15141303.940000001</v>
      </c>
      <c r="K76" s="93">
        <f t="shared" si="68"/>
        <v>0.72492721828473017</v>
      </c>
      <c r="L76" s="72"/>
      <c r="M76" s="92" t="s">
        <v>946</v>
      </c>
      <c r="N76" s="92" t="s">
        <v>247</v>
      </c>
      <c r="O76" s="125">
        <v>20886653.940000001</v>
      </c>
      <c r="P76" s="126"/>
      <c r="Q76" s="128"/>
      <c r="R76" s="128">
        <f t="shared" si="63"/>
        <v>20886653.940000001</v>
      </c>
      <c r="S76" s="128">
        <v>5745350</v>
      </c>
      <c r="T76" s="126">
        <v>1501500</v>
      </c>
      <c r="U76" s="128">
        <f>4243850+T76</f>
        <v>5745350</v>
      </c>
      <c r="V76" s="127">
        <f t="shared" si="69"/>
        <v>15141303.940000001</v>
      </c>
      <c r="W76" s="93">
        <f t="shared" si="70"/>
        <v>0.72492721828473017</v>
      </c>
      <c r="X76" s="80"/>
      <c r="Y76" s="273"/>
      <c r="Z76" s="80"/>
      <c r="AA76" s="80"/>
      <c r="AB76" s="70"/>
    </row>
    <row r="77" spans="1:28" s="24" customFormat="1" x14ac:dyDescent="0.25">
      <c r="A77" s="92" t="s">
        <v>947</v>
      </c>
      <c r="B77" s="92" t="s">
        <v>948</v>
      </c>
      <c r="C77" s="125">
        <v>94004447.329999998</v>
      </c>
      <c r="D77" s="126"/>
      <c r="E77" s="128"/>
      <c r="F77" s="128">
        <f t="shared" si="66"/>
        <v>94004447.329999998</v>
      </c>
      <c r="G77" s="128">
        <v>110887234</v>
      </c>
      <c r="H77" s="126">
        <v>19581200</v>
      </c>
      <c r="I77" s="128">
        <v>110887234</v>
      </c>
      <c r="J77" s="127">
        <f t="shared" si="67"/>
        <v>-16882786.670000002</v>
      </c>
      <c r="K77" s="93">
        <f t="shared" si="68"/>
        <v>-0.17959561647901029</v>
      </c>
      <c r="L77" s="72"/>
      <c r="M77" s="92" t="s">
        <v>947</v>
      </c>
      <c r="N77" s="92" t="s">
        <v>948</v>
      </c>
      <c r="O77" s="125">
        <v>94004447.329999998</v>
      </c>
      <c r="P77" s="126"/>
      <c r="Q77" s="128"/>
      <c r="R77" s="128">
        <f t="shared" si="63"/>
        <v>94004447.329999998</v>
      </c>
      <c r="S77" s="128">
        <v>110887234</v>
      </c>
      <c r="T77" s="126">
        <v>19581200</v>
      </c>
      <c r="U77" s="128">
        <f>91306034+T77</f>
        <v>110887234</v>
      </c>
      <c r="V77" s="127">
        <f t="shared" si="69"/>
        <v>-16882786.670000002</v>
      </c>
      <c r="W77" s="93">
        <f t="shared" si="70"/>
        <v>-0.17959561647901029</v>
      </c>
      <c r="X77" s="80"/>
      <c r="Y77" s="273"/>
      <c r="Z77" s="80"/>
      <c r="AA77" s="80"/>
      <c r="AB77" s="70"/>
    </row>
    <row r="78" spans="1:28" s="24" customFormat="1" x14ac:dyDescent="0.25">
      <c r="A78" s="82" t="s">
        <v>949</v>
      </c>
      <c r="B78" s="82" t="s">
        <v>950</v>
      </c>
      <c r="C78" s="123">
        <f>+C79+C81</f>
        <v>0</v>
      </c>
      <c r="D78" s="123">
        <f t="shared" ref="D78:J78" si="71">+D79+D81</f>
        <v>0</v>
      </c>
      <c r="E78" s="123">
        <f t="shared" si="71"/>
        <v>0</v>
      </c>
      <c r="F78" s="123">
        <f t="shared" si="71"/>
        <v>0</v>
      </c>
      <c r="G78" s="123">
        <f t="shared" si="71"/>
        <v>68500000</v>
      </c>
      <c r="H78" s="123">
        <f t="shared" si="71"/>
        <v>0</v>
      </c>
      <c r="I78" s="123">
        <f t="shared" si="71"/>
        <v>68500000</v>
      </c>
      <c r="J78" s="123">
        <f t="shared" si="71"/>
        <v>-68500000</v>
      </c>
      <c r="K78" s="83" t="e">
        <f t="shared" si="68"/>
        <v>#DIV/0!</v>
      </c>
      <c r="L78" s="72"/>
      <c r="M78" s="82" t="s">
        <v>949</v>
      </c>
      <c r="N78" s="82" t="s">
        <v>950</v>
      </c>
      <c r="O78" s="123">
        <f>+O79+O81</f>
        <v>0</v>
      </c>
      <c r="P78" s="123">
        <f t="shared" ref="P78:V78" si="72">+P79+P81</f>
        <v>0</v>
      </c>
      <c r="Q78" s="123">
        <f t="shared" si="72"/>
        <v>0</v>
      </c>
      <c r="R78" s="123">
        <f t="shared" si="63"/>
        <v>0</v>
      </c>
      <c r="S78" s="123">
        <f t="shared" si="72"/>
        <v>68500000</v>
      </c>
      <c r="T78" s="123">
        <f t="shared" si="72"/>
        <v>0</v>
      </c>
      <c r="U78" s="123">
        <f t="shared" si="72"/>
        <v>68500000</v>
      </c>
      <c r="V78" s="123">
        <f t="shared" si="72"/>
        <v>-68500000</v>
      </c>
      <c r="W78" s="83" t="e">
        <f t="shared" si="70"/>
        <v>#DIV/0!</v>
      </c>
      <c r="X78" s="80"/>
      <c r="Y78" s="273"/>
      <c r="Z78" s="80"/>
      <c r="AA78" s="80"/>
      <c r="AB78" s="70"/>
    </row>
    <row r="79" spans="1:28" s="168" customFormat="1" x14ac:dyDescent="0.25">
      <c r="A79" s="242" t="s">
        <v>951</v>
      </c>
      <c r="B79" s="243" t="s">
        <v>952</v>
      </c>
      <c r="C79" s="244">
        <f>+C80</f>
        <v>0</v>
      </c>
      <c r="D79" s="244">
        <f t="shared" ref="D79:J79" si="73">+D80</f>
        <v>0</v>
      </c>
      <c r="E79" s="244">
        <f t="shared" si="73"/>
        <v>0</v>
      </c>
      <c r="F79" s="244">
        <f t="shared" si="73"/>
        <v>0</v>
      </c>
      <c r="G79" s="244">
        <f t="shared" si="73"/>
        <v>0</v>
      </c>
      <c r="H79" s="244">
        <f t="shared" si="73"/>
        <v>0</v>
      </c>
      <c r="I79" s="244">
        <f t="shared" si="73"/>
        <v>0</v>
      </c>
      <c r="J79" s="244">
        <f t="shared" si="73"/>
        <v>0</v>
      </c>
      <c r="K79" s="245" t="e">
        <f t="shared" si="68"/>
        <v>#DIV/0!</v>
      </c>
      <c r="L79" s="72"/>
      <c r="M79" s="242" t="s">
        <v>951</v>
      </c>
      <c r="N79" s="243" t="s">
        <v>952</v>
      </c>
      <c r="O79" s="244">
        <f>+O80</f>
        <v>0</v>
      </c>
      <c r="P79" s="244">
        <f t="shared" ref="P79:V79" si="74">+P80</f>
        <v>0</v>
      </c>
      <c r="Q79" s="244">
        <f t="shared" si="74"/>
        <v>0</v>
      </c>
      <c r="R79" s="244">
        <f t="shared" si="63"/>
        <v>0</v>
      </c>
      <c r="S79" s="244">
        <f t="shared" si="74"/>
        <v>0</v>
      </c>
      <c r="T79" s="244">
        <f t="shared" si="74"/>
        <v>0</v>
      </c>
      <c r="U79" s="244">
        <f t="shared" si="74"/>
        <v>0</v>
      </c>
      <c r="V79" s="244">
        <f t="shared" si="74"/>
        <v>0</v>
      </c>
      <c r="W79" s="245" t="e">
        <f t="shared" si="70"/>
        <v>#DIV/0!</v>
      </c>
      <c r="X79" s="80"/>
      <c r="Y79" s="273"/>
      <c r="Z79" s="80"/>
      <c r="AA79" s="80"/>
      <c r="AB79" s="70"/>
    </row>
    <row r="80" spans="1:28" s="24" customFormat="1" x14ac:dyDescent="0.25">
      <c r="A80" s="90" t="s">
        <v>953</v>
      </c>
      <c r="B80" s="92" t="s">
        <v>343</v>
      </c>
      <c r="C80" s="125"/>
      <c r="D80" s="126"/>
      <c r="E80" s="128"/>
      <c r="F80" s="128">
        <f t="shared" si="66"/>
        <v>0</v>
      </c>
      <c r="G80" s="125"/>
      <c r="H80" s="126"/>
      <c r="I80" s="125"/>
      <c r="J80" s="127">
        <f t="shared" si="67"/>
        <v>0</v>
      </c>
      <c r="K80" s="93" t="e">
        <f t="shared" si="68"/>
        <v>#DIV/0!</v>
      </c>
      <c r="L80" s="72"/>
      <c r="M80" s="90" t="s">
        <v>953</v>
      </c>
      <c r="N80" s="92" t="s">
        <v>343</v>
      </c>
      <c r="O80" s="125"/>
      <c r="P80" s="126"/>
      <c r="Q80" s="128"/>
      <c r="R80" s="128">
        <f t="shared" si="63"/>
        <v>0</v>
      </c>
      <c r="S80" s="125"/>
      <c r="T80" s="126"/>
      <c r="U80" s="125"/>
      <c r="V80" s="127">
        <f t="shared" si="69"/>
        <v>0</v>
      </c>
      <c r="W80" s="93" t="e">
        <f t="shared" si="70"/>
        <v>#DIV/0!</v>
      </c>
      <c r="X80" s="80"/>
      <c r="Y80" s="273"/>
      <c r="Z80" s="80"/>
      <c r="AA80" s="80"/>
      <c r="AB80" s="273"/>
    </row>
    <row r="81" spans="1:27" s="24" customFormat="1" x14ac:dyDescent="0.25">
      <c r="A81" s="96">
        <v>102502039</v>
      </c>
      <c r="B81" s="82" t="s">
        <v>1198</v>
      </c>
      <c r="C81" s="123">
        <f>+C82</f>
        <v>0</v>
      </c>
      <c r="D81" s="123">
        <f t="shared" ref="D81:J81" si="75">+D82</f>
        <v>0</v>
      </c>
      <c r="E81" s="123">
        <f t="shared" si="75"/>
        <v>0</v>
      </c>
      <c r="F81" s="123">
        <f t="shared" si="75"/>
        <v>0</v>
      </c>
      <c r="G81" s="123">
        <f t="shared" si="75"/>
        <v>68500000</v>
      </c>
      <c r="H81" s="123">
        <f t="shared" si="75"/>
        <v>0</v>
      </c>
      <c r="I81" s="123">
        <f t="shared" si="75"/>
        <v>68500000</v>
      </c>
      <c r="J81" s="123">
        <f t="shared" si="75"/>
        <v>-68500000</v>
      </c>
      <c r="K81" s="83"/>
      <c r="L81" s="72"/>
      <c r="M81" s="96">
        <v>102502039</v>
      </c>
      <c r="N81" s="82" t="s">
        <v>1198</v>
      </c>
      <c r="O81" s="123">
        <f>+O82</f>
        <v>0</v>
      </c>
      <c r="P81" s="123">
        <f t="shared" ref="P81:V81" si="76">+P82</f>
        <v>0</v>
      </c>
      <c r="Q81" s="123">
        <f t="shared" si="76"/>
        <v>0</v>
      </c>
      <c r="R81" s="123">
        <f t="shared" si="63"/>
        <v>0</v>
      </c>
      <c r="S81" s="123">
        <f t="shared" si="76"/>
        <v>68500000</v>
      </c>
      <c r="T81" s="123">
        <f t="shared" si="76"/>
        <v>0</v>
      </c>
      <c r="U81" s="123">
        <f t="shared" si="76"/>
        <v>68500000</v>
      </c>
      <c r="V81" s="123">
        <f t="shared" si="76"/>
        <v>-68500000</v>
      </c>
      <c r="W81" s="83"/>
      <c r="X81" s="80"/>
      <c r="Y81" s="273"/>
      <c r="Z81" s="80"/>
      <c r="AA81" s="80"/>
    </row>
    <row r="82" spans="1:27" s="24" customFormat="1" x14ac:dyDescent="0.25">
      <c r="A82" s="101">
        <v>10250203903</v>
      </c>
      <c r="B82" s="92" t="s">
        <v>1201</v>
      </c>
      <c r="C82" s="125"/>
      <c r="D82" s="126"/>
      <c r="E82" s="128"/>
      <c r="F82" s="128">
        <f t="shared" si="66"/>
        <v>0</v>
      </c>
      <c r="G82" s="125">
        <v>68500000</v>
      </c>
      <c r="H82" s="126"/>
      <c r="I82" s="125">
        <v>68500000</v>
      </c>
      <c r="J82" s="127">
        <f t="shared" si="67"/>
        <v>-68500000</v>
      </c>
      <c r="K82" s="93"/>
      <c r="L82" s="72"/>
      <c r="M82" s="101">
        <v>10250203903</v>
      </c>
      <c r="N82" s="92" t="s">
        <v>1201</v>
      </c>
      <c r="O82" s="125"/>
      <c r="P82" s="126"/>
      <c r="Q82" s="128"/>
      <c r="R82" s="128">
        <f t="shared" si="63"/>
        <v>0</v>
      </c>
      <c r="S82" s="125">
        <v>68500000</v>
      </c>
      <c r="T82" s="126"/>
      <c r="U82" s="125">
        <v>68500000</v>
      </c>
      <c r="V82" s="127">
        <f t="shared" si="69"/>
        <v>-68500000</v>
      </c>
      <c r="W82" s="93"/>
      <c r="X82" s="80"/>
      <c r="Y82" s="273"/>
      <c r="Z82" s="80"/>
      <c r="AA82" s="80"/>
    </row>
    <row r="83" spans="1:27" s="24" customFormat="1" x14ac:dyDescent="0.25">
      <c r="A83" s="144" t="s">
        <v>954</v>
      </c>
      <c r="B83" s="144" t="s">
        <v>955</v>
      </c>
      <c r="C83" s="145">
        <f>C84+C87+C89</f>
        <v>0</v>
      </c>
      <c r="D83" s="145">
        <f t="shared" ref="D83:J83" si="77">D84+D87+D89</f>
        <v>0</v>
      </c>
      <c r="E83" s="145">
        <f t="shared" si="77"/>
        <v>0</v>
      </c>
      <c r="F83" s="145">
        <f t="shared" si="77"/>
        <v>0</v>
      </c>
      <c r="G83" s="145">
        <f t="shared" si="77"/>
        <v>133985810</v>
      </c>
      <c r="H83" s="145">
        <f t="shared" si="77"/>
        <v>23796350</v>
      </c>
      <c r="I83" s="145">
        <f t="shared" si="77"/>
        <v>133985810</v>
      </c>
      <c r="J83" s="145">
        <f t="shared" si="77"/>
        <v>-133985810</v>
      </c>
      <c r="K83" s="146" t="e">
        <f t="shared" si="68"/>
        <v>#DIV/0!</v>
      </c>
      <c r="L83" s="72"/>
      <c r="M83" s="144" t="s">
        <v>954</v>
      </c>
      <c r="N83" s="144" t="s">
        <v>955</v>
      </c>
      <c r="O83" s="145">
        <f>O84+O87+O89</f>
        <v>0</v>
      </c>
      <c r="P83" s="145">
        <f t="shared" ref="P83:V83" si="78">P84+P87+P89</f>
        <v>0</v>
      </c>
      <c r="Q83" s="145">
        <f t="shared" si="78"/>
        <v>0</v>
      </c>
      <c r="R83" s="145">
        <f t="shared" si="63"/>
        <v>0</v>
      </c>
      <c r="S83" s="145">
        <f t="shared" si="78"/>
        <v>133985810</v>
      </c>
      <c r="T83" s="145">
        <f t="shared" si="78"/>
        <v>23796350</v>
      </c>
      <c r="U83" s="145">
        <f t="shared" si="78"/>
        <v>133985810</v>
      </c>
      <c r="V83" s="145">
        <f t="shared" si="78"/>
        <v>-133985810</v>
      </c>
      <c r="W83" s="146" t="e">
        <f t="shared" si="70"/>
        <v>#DIV/0!</v>
      </c>
      <c r="X83" s="80"/>
      <c r="Y83" s="273"/>
      <c r="Z83" s="80"/>
      <c r="AA83" s="80"/>
    </row>
    <row r="84" spans="1:27" s="24" customFormat="1" x14ac:dyDescent="0.25">
      <c r="A84" s="144" t="s">
        <v>956</v>
      </c>
      <c r="B84" s="144" t="s">
        <v>957</v>
      </c>
      <c r="C84" s="145">
        <f>C85+C86</f>
        <v>0</v>
      </c>
      <c r="D84" s="145">
        <f t="shared" ref="D84:J84" si="79">D85+D86</f>
        <v>0</v>
      </c>
      <c r="E84" s="145">
        <f t="shared" si="79"/>
        <v>0</v>
      </c>
      <c r="F84" s="145">
        <f t="shared" si="79"/>
        <v>0</v>
      </c>
      <c r="G84" s="145">
        <f t="shared" si="79"/>
        <v>1364010</v>
      </c>
      <c r="H84" s="145">
        <f t="shared" si="79"/>
        <v>199050</v>
      </c>
      <c r="I84" s="145">
        <f t="shared" si="79"/>
        <v>1364010</v>
      </c>
      <c r="J84" s="145">
        <f t="shared" si="79"/>
        <v>-1364010</v>
      </c>
      <c r="K84" s="146" t="e">
        <f t="shared" si="68"/>
        <v>#DIV/0!</v>
      </c>
      <c r="L84" s="72"/>
      <c r="M84" s="144" t="s">
        <v>956</v>
      </c>
      <c r="N84" s="144" t="s">
        <v>957</v>
      </c>
      <c r="O84" s="145">
        <f>O85+O86</f>
        <v>0</v>
      </c>
      <c r="P84" s="145">
        <f t="shared" ref="P84:V84" si="80">P85+P86</f>
        <v>0</v>
      </c>
      <c r="Q84" s="145">
        <f t="shared" si="80"/>
        <v>0</v>
      </c>
      <c r="R84" s="145">
        <f t="shared" si="63"/>
        <v>0</v>
      </c>
      <c r="S84" s="145">
        <f t="shared" si="80"/>
        <v>1364010</v>
      </c>
      <c r="T84" s="145">
        <f t="shared" si="80"/>
        <v>199050</v>
      </c>
      <c r="U84" s="145">
        <f t="shared" si="80"/>
        <v>1364010</v>
      </c>
      <c r="V84" s="145">
        <f t="shared" si="80"/>
        <v>-1364010</v>
      </c>
      <c r="W84" s="146" t="e">
        <f t="shared" si="70"/>
        <v>#DIV/0!</v>
      </c>
      <c r="X84" s="80"/>
      <c r="Y84" s="273"/>
      <c r="Z84" s="80"/>
      <c r="AA84" s="80"/>
    </row>
    <row r="85" spans="1:27" s="24" customFormat="1" x14ac:dyDescent="0.25">
      <c r="A85" s="90" t="s">
        <v>958</v>
      </c>
      <c r="B85" s="92" t="s">
        <v>959</v>
      </c>
      <c r="C85" s="125"/>
      <c r="D85" s="126"/>
      <c r="E85" s="128"/>
      <c r="F85" s="128">
        <f t="shared" si="66"/>
        <v>0</v>
      </c>
      <c r="G85" s="128">
        <v>1364010</v>
      </c>
      <c r="H85" s="126">
        <v>199050</v>
      </c>
      <c r="I85" s="126">
        <v>1364010</v>
      </c>
      <c r="J85" s="127">
        <f t="shared" si="67"/>
        <v>-1364010</v>
      </c>
      <c r="K85" s="93" t="e">
        <f t="shared" si="68"/>
        <v>#DIV/0!</v>
      </c>
      <c r="L85" s="106"/>
      <c r="M85" s="90" t="s">
        <v>958</v>
      </c>
      <c r="N85" s="92" t="s">
        <v>959</v>
      </c>
      <c r="O85" s="125"/>
      <c r="P85" s="126"/>
      <c r="Q85" s="128"/>
      <c r="R85" s="128">
        <f t="shared" si="63"/>
        <v>0</v>
      </c>
      <c r="S85" s="128">
        <v>1364010</v>
      </c>
      <c r="T85" s="126">
        <v>199050</v>
      </c>
      <c r="U85" s="126">
        <f>1164960+T85</f>
        <v>1364010</v>
      </c>
      <c r="V85" s="127">
        <f t="shared" si="69"/>
        <v>-1364010</v>
      </c>
      <c r="W85" s="93" t="e">
        <f t="shared" si="70"/>
        <v>#DIV/0!</v>
      </c>
      <c r="X85" s="80"/>
      <c r="Y85" s="273"/>
      <c r="Z85" s="80"/>
      <c r="AA85" s="80"/>
    </row>
    <row r="86" spans="1:27" s="24" customFormat="1" x14ac:dyDescent="0.25">
      <c r="A86" s="90" t="s">
        <v>960</v>
      </c>
      <c r="B86" s="92" t="s">
        <v>961</v>
      </c>
      <c r="C86" s="125"/>
      <c r="D86" s="126"/>
      <c r="E86" s="128"/>
      <c r="F86" s="128">
        <f t="shared" si="66"/>
        <v>0</v>
      </c>
      <c r="G86" s="128"/>
      <c r="H86" s="126"/>
      <c r="I86" s="128"/>
      <c r="J86" s="127">
        <f t="shared" si="67"/>
        <v>0</v>
      </c>
      <c r="K86" s="93" t="e">
        <f t="shared" si="68"/>
        <v>#DIV/0!</v>
      </c>
      <c r="L86" s="106"/>
      <c r="M86" s="90" t="s">
        <v>960</v>
      </c>
      <c r="N86" s="92" t="s">
        <v>961</v>
      </c>
      <c r="O86" s="125"/>
      <c r="P86" s="126"/>
      <c r="Q86" s="128"/>
      <c r="R86" s="128">
        <f t="shared" si="63"/>
        <v>0</v>
      </c>
      <c r="S86" s="128"/>
      <c r="T86" s="126"/>
      <c r="U86" s="128"/>
      <c r="V86" s="127">
        <f t="shared" si="69"/>
        <v>0</v>
      </c>
      <c r="W86" s="93" t="e">
        <f t="shared" si="70"/>
        <v>#DIV/0!</v>
      </c>
      <c r="X86" s="80"/>
      <c r="Y86" s="273"/>
      <c r="Z86" s="80"/>
      <c r="AA86" s="80"/>
    </row>
    <row r="87" spans="1:27" s="24" customFormat="1" x14ac:dyDescent="0.25">
      <c r="A87" s="144" t="s">
        <v>962</v>
      </c>
      <c r="B87" s="144" t="s">
        <v>963</v>
      </c>
      <c r="C87" s="145">
        <f>+C88</f>
        <v>0</v>
      </c>
      <c r="D87" s="145">
        <f t="shared" ref="D87:J87" si="81">+D88</f>
        <v>0</v>
      </c>
      <c r="E87" s="145">
        <f t="shared" si="81"/>
        <v>0</v>
      </c>
      <c r="F87" s="145">
        <f t="shared" si="81"/>
        <v>0</v>
      </c>
      <c r="G87" s="145">
        <f t="shared" si="81"/>
        <v>131016200</v>
      </c>
      <c r="H87" s="145">
        <f t="shared" si="81"/>
        <v>22924500</v>
      </c>
      <c r="I87" s="145">
        <f t="shared" si="81"/>
        <v>131016200</v>
      </c>
      <c r="J87" s="145">
        <f t="shared" si="81"/>
        <v>-131016200</v>
      </c>
      <c r="K87" s="146" t="e">
        <f t="shared" si="68"/>
        <v>#DIV/0!</v>
      </c>
      <c r="L87" s="106"/>
      <c r="M87" s="144" t="s">
        <v>962</v>
      </c>
      <c r="N87" s="144" t="s">
        <v>963</v>
      </c>
      <c r="O87" s="145">
        <f>+O88</f>
        <v>0</v>
      </c>
      <c r="P87" s="145">
        <f t="shared" ref="P87:V87" si="82">+P88</f>
        <v>0</v>
      </c>
      <c r="Q87" s="145">
        <f t="shared" si="82"/>
        <v>0</v>
      </c>
      <c r="R87" s="145">
        <f t="shared" si="63"/>
        <v>0</v>
      </c>
      <c r="S87" s="145">
        <f t="shared" si="82"/>
        <v>131016200</v>
      </c>
      <c r="T87" s="145">
        <f t="shared" si="82"/>
        <v>22924500</v>
      </c>
      <c r="U87" s="145">
        <f t="shared" si="82"/>
        <v>131016200</v>
      </c>
      <c r="V87" s="145">
        <f t="shared" si="82"/>
        <v>-131016200</v>
      </c>
      <c r="W87" s="146" t="e">
        <f t="shared" si="70"/>
        <v>#DIV/0!</v>
      </c>
      <c r="X87" s="80"/>
      <c r="Y87" s="273"/>
      <c r="Z87" s="80"/>
      <c r="AA87" s="80"/>
    </row>
    <row r="88" spans="1:27" s="24" customFormat="1" x14ac:dyDescent="0.25">
      <c r="A88" s="92" t="s">
        <v>964</v>
      </c>
      <c r="B88" s="92" t="s">
        <v>371</v>
      </c>
      <c r="C88" s="125"/>
      <c r="D88" s="126"/>
      <c r="E88" s="128"/>
      <c r="F88" s="128">
        <f t="shared" si="66"/>
        <v>0</v>
      </c>
      <c r="G88" s="128">
        <v>131016200</v>
      </c>
      <c r="H88" s="126">
        <v>22924500</v>
      </c>
      <c r="I88" s="128">
        <v>131016200</v>
      </c>
      <c r="J88" s="127">
        <f t="shared" si="67"/>
        <v>-131016200</v>
      </c>
      <c r="K88" s="93" t="e">
        <f t="shared" si="68"/>
        <v>#DIV/0!</v>
      </c>
      <c r="L88" s="106"/>
      <c r="M88" s="92" t="s">
        <v>964</v>
      </c>
      <c r="N88" s="92" t="s">
        <v>371</v>
      </c>
      <c r="O88" s="125"/>
      <c r="P88" s="126"/>
      <c r="Q88" s="128"/>
      <c r="R88" s="128">
        <f t="shared" si="63"/>
        <v>0</v>
      </c>
      <c r="S88" s="128">
        <v>131016200</v>
      </c>
      <c r="T88" s="126">
        <v>22924500</v>
      </c>
      <c r="U88" s="128">
        <f>108091700+T88</f>
        <v>131016200</v>
      </c>
      <c r="V88" s="127">
        <f t="shared" si="69"/>
        <v>-131016200</v>
      </c>
      <c r="W88" s="93" t="e">
        <f t="shared" si="70"/>
        <v>#DIV/0!</v>
      </c>
      <c r="X88" s="80"/>
      <c r="Y88" s="273"/>
      <c r="Z88" s="80"/>
      <c r="AA88" s="80"/>
    </row>
    <row r="89" spans="1:27" s="24" customFormat="1" x14ac:dyDescent="0.25">
      <c r="A89" s="144" t="s">
        <v>965</v>
      </c>
      <c r="B89" s="144" t="s">
        <v>377</v>
      </c>
      <c r="C89" s="145">
        <f>C90</f>
        <v>0</v>
      </c>
      <c r="D89" s="145">
        <f t="shared" ref="D89:J89" si="83">D90</f>
        <v>0</v>
      </c>
      <c r="E89" s="145">
        <f t="shared" si="83"/>
        <v>0</v>
      </c>
      <c r="F89" s="145">
        <f t="shared" si="83"/>
        <v>0</v>
      </c>
      <c r="G89" s="145">
        <f t="shared" si="83"/>
        <v>1605600</v>
      </c>
      <c r="H89" s="145">
        <f t="shared" si="83"/>
        <v>672800</v>
      </c>
      <c r="I89" s="145">
        <f t="shared" si="83"/>
        <v>1605600</v>
      </c>
      <c r="J89" s="145">
        <f t="shared" si="83"/>
        <v>-1605600</v>
      </c>
      <c r="K89" s="146" t="e">
        <f t="shared" si="68"/>
        <v>#DIV/0!</v>
      </c>
      <c r="L89" s="106"/>
      <c r="M89" s="144" t="s">
        <v>965</v>
      </c>
      <c r="N89" s="144" t="s">
        <v>377</v>
      </c>
      <c r="O89" s="145">
        <f>O90</f>
        <v>0</v>
      </c>
      <c r="P89" s="145">
        <f t="shared" ref="P89:V89" si="84">P90</f>
        <v>0</v>
      </c>
      <c r="Q89" s="145">
        <f t="shared" si="84"/>
        <v>0</v>
      </c>
      <c r="R89" s="145">
        <f t="shared" si="63"/>
        <v>0</v>
      </c>
      <c r="S89" s="145">
        <f t="shared" si="84"/>
        <v>1605600</v>
      </c>
      <c r="T89" s="145">
        <f t="shared" si="84"/>
        <v>672800</v>
      </c>
      <c r="U89" s="145">
        <f t="shared" si="84"/>
        <v>1605600</v>
      </c>
      <c r="V89" s="145">
        <f t="shared" si="84"/>
        <v>-1605600</v>
      </c>
      <c r="W89" s="146" t="e">
        <f t="shared" si="70"/>
        <v>#DIV/0!</v>
      </c>
      <c r="X89" s="80"/>
      <c r="Y89" s="273"/>
      <c r="Z89" s="80"/>
      <c r="AA89" s="80"/>
    </row>
    <row r="90" spans="1:27" s="24" customFormat="1" x14ac:dyDescent="0.25">
      <c r="A90" s="92" t="s">
        <v>966</v>
      </c>
      <c r="B90" s="92" t="s">
        <v>967</v>
      </c>
      <c r="C90" s="125"/>
      <c r="D90" s="126"/>
      <c r="E90" s="128"/>
      <c r="F90" s="128">
        <f t="shared" si="66"/>
        <v>0</v>
      </c>
      <c r="G90" s="128">
        <v>1605600</v>
      </c>
      <c r="H90" s="126">
        <v>672800</v>
      </c>
      <c r="I90" s="128">
        <v>1605600</v>
      </c>
      <c r="J90" s="127">
        <f t="shared" si="67"/>
        <v>-1605600</v>
      </c>
      <c r="K90" s="93" t="e">
        <f t="shared" si="68"/>
        <v>#DIV/0!</v>
      </c>
      <c r="L90" s="106"/>
      <c r="M90" s="90" t="s">
        <v>966</v>
      </c>
      <c r="N90" s="92" t="s">
        <v>967</v>
      </c>
      <c r="O90" s="125"/>
      <c r="P90" s="126"/>
      <c r="Q90" s="128"/>
      <c r="R90" s="128">
        <f t="shared" si="63"/>
        <v>0</v>
      </c>
      <c r="S90" s="128">
        <v>1605600</v>
      </c>
      <c r="T90" s="126">
        <v>672800</v>
      </c>
      <c r="U90" s="128">
        <f>932800+T90</f>
        <v>1605600</v>
      </c>
      <c r="V90" s="127">
        <f t="shared" si="69"/>
        <v>-1605600</v>
      </c>
      <c r="W90" s="93" t="e">
        <f t="shared" si="70"/>
        <v>#DIV/0!</v>
      </c>
      <c r="X90" s="80"/>
      <c r="Y90" s="273"/>
      <c r="Z90" s="80"/>
      <c r="AA90" s="80"/>
    </row>
    <row r="91" spans="1:27" s="24" customFormat="1" x14ac:dyDescent="0.25">
      <c r="A91" s="144" t="s">
        <v>968</v>
      </c>
      <c r="B91" s="144" t="s">
        <v>969</v>
      </c>
      <c r="C91" s="145">
        <f>C92</f>
        <v>175200000</v>
      </c>
      <c r="D91" s="145">
        <f t="shared" ref="D91:J92" si="85">D92</f>
        <v>0</v>
      </c>
      <c r="E91" s="145">
        <f t="shared" si="85"/>
        <v>0</v>
      </c>
      <c r="F91" s="145">
        <f t="shared" si="85"/>
        <v>175200000</v>
      </c>
      <c r="G91" s="145">
        <f t="shared" si="85"/>
        <v>81913160</v>
      </c>
      <c r="H91" s="145">
        <f t="shared" si="85"/>
        <v>0</v>
      </c>
      <c r="I91" s="145">
        <f t="shared" si="85"/>
        <v>81913160</v>
      </c>
      <c r="J91" s="145">
        <f t="shared" si="85"/>
        <v>93286840</v>
      </c>
      <c r="K91" s="301">
        <f t="shared" si="68"/>
        <v>0.53245913242009135</v>
      </c>
      <c r="L91" s="106"/>
      <c r="M91" s="144" t="s">
        <v>968</v>
      </c>
      <c r="N91" s="144" t="s">
        <v>969</v>
      </c>
      <c r="O91" s="145">
        <f>O92</f>
        <v>175200000</v>
      </c>
      <c r="P91" s="145">
        <f t="shared" ref="P91:V92" si="86">P92</f>
        <v>0</v>
      </c>
      <c r="Q91" s="145">
        <f t="shared" si="86"/>
        <v>0</v>
      </c>
      <c r="R91" s="145">
        <f t="shared" si="63"/>
        <v>175200000</v>
      </c>
      <c r="S91" s="145">
        <f t="shared" si="86"/>
        <v>81913160</v>
      </c>
      <c r="T91" s="145">
        <f t="shared" si="86"/>
        <v>0</v>
      </c>
      <c r="U91" s="145">
        <f t="shared" si="86"/>
        <v>81913160</v>
      </c>
      <c r="V91" s="145">
        <f t="shared" si="86"/>
        <v>93286840</v>
      </c>
      <c r="W91" s="301">
        <f t="shared" si="70"/>
        <v>0.53245913242009135</v>
      </c>
      <c r="X91" s="80"/>
      <c r="Y91" s="273"/>
      <c r="Z91" s="80"/>
      <c r="AA91" s="80"/>
    </row>
    <row r="92" spans="1:27" s="24" customFormat="1" x14ac:dyDescent="0.25">
      <c r="A92" s="82" t="s">
        <v>970</v>
      </c>
      <c r="B92" s="82" t="s">
        <v>426</v>
      </c>
      <c r="C92" s="123">
        <f>C93</f>
        <v>175200000</v>
      </c>
      <c r="D92" s="123">
        <f t="shared" si="85"/>
        <v>0</v>
      </c>
      <c r="E92" s="123">
        <f t="shared" si="85"/>
        <v>0</v>
      </c>
      <c r="F92" s="123">
        <f t="shared" si="85"/>
        <v>175200000</v>
      </c>
      <c r="G92" s="123">
        <f t="shared" si="85"/>
        <v>81913160</v>
      </c>
      <c r="H92" s="123">
        <f t="shared" si="85"/>
        <v>0</v>
      </c>
      <c r="I92" s="123">
        <f t="shared" si="85"/>
        <v>81913160</v>
      </c>
      <c r="J92" s="123">
        <f t="shared" si="85"/>
        <v>93286840</v>
      </c>
      <c r="K92" s="83">
        <f t="shared" si="68"/>
        <v>0.53245913242009135</v>
      </c>
      <c r="L92" s="106"/>
      <c r="M92" s="82" t="s">
        <v>970</v>
      </c>
      <c r="N92" s="82" t="s">
        <v>426</v>
      </c>
      <c r="O92" s="123">
        <f>O93</f>
        <v>175200000</v>
      </c>
      <c r="P92" s="123">
        <f t="shared" si="86"/>
        <v>0</v>
      </c>
      <c r="Q92" s="123">
        <f t="shared" si="86"/>
        <v>0</v>
      </c>
      <c r="R92" s="123">
        <f t="shared" si="63"/>
        <v>175200000</v>
      </c>
      <c r="S92" s="123">
        <f t="shared" si="86"/>
        <v>81913160</v>
      </c>
      <c r="T92" s="123">
        <f t="shared" si="86"/>
        <v>0</v>
      </c>
      <c r="U92" s="123">
        <f t="shared" si="86"/>
        <v>81913160</v>
      </c>
      <c r="V92" s="123">
        <f t="shared" si="86"/>
        <v>93286840</v>
      </c>
      <c r="W92" s="83">
        <f t="shared" si="70"/>
        <v>0.53245913242009135</v>
      </c>
      <c r="X92" s="80"/>
      <c r="Y92" s="273"/>
      <c r="Z92" s="80"/>
      <c r="AA92" s="80"/>
    </row>
    <row r="93" spans="1:27" s="24" customFormat="1" x14ac:dyDescent="0.25">
      <c r="A93" s="92" t="s">
        <v>971</v>
      </c>
      <c r="B93" s="92" t="s">
        <v>428</v>
      </c>
      <c r="C93" s="125">
        <v>175200000</v>
      </c>
      <c r="D93" s="126"/>
      <c r="E93" s="128"/>
      <c r="F93" s="128">
        <f t="shared" si="66"/>
        <v>175200000</v>
      </c>
      <c r="G93" s="128">
        <v>81913160</v>
      </c>
      <c r="H93" s="126"/>
      <c r="I93" s="128">
        <v>81913160</v>
      </c>
      <c r="J93" s="127">
        <f t="shared" si="67"/>
        <v>93286840</v>
      </c>
      <c r="K93" s="93">
        <f t="shared" si="68"/>
        <v>0.53245913242009135</v>
      </c>
      <c r="L93" s="106"/>
      <c r="M93" s="92" t="s">
        <v>971</v>
      </c>
      <c r="N93" s="92" t="s">
        <v>428</v>
      </c>
      <c r="O93" s="125">
        <v>175200000</v>
      </c>
      <c r="P93" s="126"/>
      <c r="Q93" s="128"/>
      <c r="R93" s="128">
        <f t="shared" si="63"/>
        <v>175200000</v>
      </c>
      <c r="S93" s="128">
        <v>81913160</v>
      </c>
      <c r="T93" s="126"/>
      <c r="U93" s="128">
        <v>81913160</v>
      </c>
      <c r="V93" s="127">
        <f t="shared" si="69"/>
        <v>93286840</v>
      </c>
      <c r="W93" s="93">
        <f t="shared" si="70"/>
        <v>0.53245913242009135</v>
      </c>
      <c r="X93" s="80"/>
      <c r="Y93" s="273"/>
      <c r="Z93" s="80"/>
      <c r="AA93" s="80"/>
    </row>
    <row r="94" spans="1:27" s="24" customFormat="1" x14ac:dyDescent="0.25">
      <c r="A94" s="144" t="s">
        <v>972</v>
      </c>
      <c r="B94" s="144" t="s">
        <v>440</v>
      </c>
      <c r="C94" s="145">
        <f t="shared" ref="C94:J94" si="87">C95+C105+C112</f>
        <v>2133085677.9000001</v>
      </c>
      <c r="D94" s="145">
        <f t="shared" ref="D94:J94" si="88">D95+D105+D112</f>
        <v>0</v>
      </c>
      <c r="E94" s="145">
        <f t="shared" si="88"/>
        <v>0</v>
      </c>
      <c r="F94" s="145">
        <f t="shared" si="88"/>
        <v>2133085677.9000001</v>
      </c>
      <c r="G94" s="145">
        <f t="shared" si="88"/>
        <v>1201639710.3</v>
      </c>
      <c r="H94" s="145">
        <f t="shared" si="88"/>
        <v>592791808.94000006</v>
      </c>
      <c r="I94" s="145">
        <f t="shared" si="88"/>
        <v>1201639710.3</v>
      </c>
      <c r="J94" s="145">
        <f t="shared" si="88"/>
        <v>931445967.60000014</v>
      </c>
      <c r="K94" s="146">
        <f t="shared" si="68"/>
        <v>0.43666598920536503</v>
      </c>
      <c r="L94" s="106"/>
      <c r="M94" s="144" t="s">
        <v>972</v>
      </c>
      <c r="N94" s="144" t="s">
        <v>440</v>
      </c>
      <c r="O94" s="145">
        <f t="shared" ref="O94:V94" si="89">O95+O105+O112</f>
        <v>2133085677.9000001</v>
      </c>
      <c r="P94" s="145">
        <f t="shared" si="89"/>
        <v>0</v>
      </c>
      <c r="Q94" s="145">
        <f t="shared" si="89"/>
        <v>0</v>
      </c>
      <c r="R94" s="145">
        <f t="shared" si="63"/>
        <v>2133085677.9000001</v>
      </c>
      <c r="S94" s="145">
        <f t="shared" si="89"/>
        <v>1201639710.3</v>
      </c>
      <c r="T94" s="145">
        <f t="shared" si="89"/>
        <v>592791808.94000006</v>
      </c>
      <c r="U94" s="145">
        <f t="shared" si="89"/>
        <v>1201639710.3</v>
      </c>
      <c r="V94" s="145">
        <f t="shared" si="89"/>
        <v>931445967.60000014</v>
      </c>
      <c r="W94" s="146">
        <f t="shared" si="70"/>
        <v>0.43666598920536503</v>
      </c>
      <c r="X94" s="80"/>
      <c r="Y94" s="273"/>
      <c r="Z94" s="80"/>
      <c r="AA94" s="80"/>
    </row>
    <row r="95" spans="1:27" s="24" customFormat="1" x14ac:dyDescent="0.25">
      <c r="A95" s="82" t="s">
        <v>973</v>
      </c>
      <c r="B95" s="82" t="s">
        <v>974</v>
      </c>
      <c r="C95" s="123">
        <f>C96+C97+C98+C99+C100+C101+C102+C103+C104</f>
        <v>2133085677.9000001</v>
      </c>
      <c r="D95" s="123">
        <f t="shared" ref="D95:J95" si="90">D96+D97+D98+D99+D100+D101+D102+D103+D104</f>
        <v>0</v>
      </c>
      <c r="E95" s="123">
        <f t="shared" si="90"/>
        <v>0</v>
      </c>
      <c r="F95" s="123">
        <f t="shared" si="90"/>
        <v>2133085677.9000001</v>
      </c>
      <c r="G95" s="123">
        <f t="shared" si="90"/>
        <v>1201102310.3</v>
      </c>
      <c r="H95" s="123">
        <f t="shared" si="90"/>
        <v>592791808.94000006</v>
      </c>
      <c r="I95" s="123">
        <f t="shared" si="90"/>
        <v>1201102310.3</v>
      </c>
      <c r="J95" s="123">
        <f t="shared" si="90"/>
        <v>931983367.60000014</v>
      </c>
      <c r="K95" s="107">
        <f t="shared" si="68"/>
        <v>0.436917924702175</v>
      </c>
      <c r="L95" s="106"/>
      <c r="M95" s="82" t="s">
        <v>973</v>
      </c>
      <c r="N95" s="82" t="s">
        <v>974</v>
      </c>
      <c r="O95" s="123">
        <f>O96+O97+O98+O99+O100+O101+O102+O103+O104</f>
        <v>2133085677.9000001</v>
      </c>
      <c r="P95" s="123">
        <f t="shared" ref="P95:V95" si="91">P96+P97+P98+P99+P100+P101+P102+P103+P104</f>
        <v>0</v>
      </c>
      <c r="Q95" s="123">
        <f t="shared" si="91"/>
        <v>0</v>
      </c>
      <c r="R95" s="123">
        <f t="shared" si="63"/>
        <v>2133085677.9000001</v>
      </c>
      <c r="S95" s="123">
        <f t="shared" si="91"/>
        <v>1201102310.3</v>
      </c>
      <c r="T95" s="123">
        <f t="shared" si="91"/>
        <v>592791808.94000006</v>
      </c>
      <c r="U95" s="123">
        <f t="shared" si="91"/>
        <v>1201102310.3</v>
      </c>
      <c r="V95" s="123">
        <f t="shared" si="91"/>
        <v>931983367.60000014</v>
      </c>
      <c r="W95" s="107">
        <f t="shared" si="70"/>
        <v>0.436917924702175</v>
      </c>
      <c r="X95" s="80"/>
      <c r="Y95" s="273"/>
      <c r="Z95" s="80"/>
      <c r="AA95" s="80"/>
    </row>
    <row r="96" spans="1:27" s="24" customFormat="1" x14ac:dyDescent="0.25">
      <c r="A96" s="90" t="s">
        <v>975</v>
      </c>
      <c r="B96" s="92" t="s">
        <v>976</v>
      </c>
      <c r="C96" s="125"/>
      <c r="D96" s="126"/>
      <c r="E96" s="128"/>
      <c r="F96" s="128">
        <f t="shared" si="66"/>
        <v>0</v>
      </c>
      <c r="G96" s="128"/>
      <c r="H96" s="126"/>
      <c r="I96" s="128"/>
      <c r="J96" s="127">
        <f t="shared" si="67"/>
        <v>0</v>
      </c>
      <c r="K96" s="93" t="e">
        <f t="shared" si="68"/>
        <v>#DIV/0!</v>
      </c>
      <c r="L96" s="106"/>
      <c r="M96" s="90" t="s">
        <v>975</v>
      </c>
      <c r="N96" s="92" t="s">
        <v>976</v>
      </c>
      <c r="O96" s="125"/>
      <c r="P96" s="126"/>
      <c r="Q96" s="128"/>
      <c r="R96" s="128">
        <f t="shared" si="63"/>
        <v>0</v>
      </c>
      <c r="S96" s="128"/>
      <c r="T96" s="126"/>
      <c r="U96" s="128"/>
      <c r="V96" s="127">
        <f t="shared" si="69"/>
        <v>0</v>
      </c>
      <c r="W96" s="93" t="e">
        <f t="shared" si="70"/>
        <v>#DIV/0!</v>
      </c>
      <c r="X96" s="80"/>
      <c r="Y96" s="273"/>
      <c r="Z96" s="80"/>
      <c r="AA96" s="80"/>
    </row>
    <row r="97" spans="1:27" s="24" customFormat="1" x14ac:dyDescent="0.25">
      <c r="A97" s="90" t="s">
        <v>977</v>
      </c>
      <c r="B97" s="92" t="s">
        <v>978</v>
      </c>
      <c r="C97" s="125"/>
      <c r="D97" s="126"/>
      <c r="E97" s="128"/>
      <c r="F97" s="128">
        <f t="shared" si="66"/>
        <v>0</v>
      </c>
      <c r="G97" s="128"/>
      <c r="H97" s="126"/>
      <c r="I97" s="128"/>
      <c r="J97" s="127">
        <f t="shared" si="67"/>
        <v>0</v>
      </c>
      <c r="K97" s="93" t="e">
        <f t="shared" si="68"/>
        <v>#DIV/0!</v>
      </c>
      <c r="L97" s="106"/>
      <c r="M97" s="90" t="s">
        <v>977</v>
      </c>
      <c r="N97" s="92" t="s">
        <v>978</v>
      </c>
      <c r="O97" s="125"/>
      <c r="P97" s="126"/>
      <c r="Q97" s="128"/>
      <c r="R97" s="128">
        <f t="shared" si="63"/>
        <v>0</v>
      </c>
      <c r="S97" s="128"/>
      <c r="T97" s="126"/>
      <c r="U97" s="128"/>
      <c r="V97" s="127">
        <f t="shared" si="69"/>
        <v>0</v>
      </c>
      <c r="W97" s="93" t="e">
        <f t="shared" si="70"/>
        <v>#DIV/0!</v>
      </c>
      <c r="X97" s="80"/>
      <c r="Y97" s="273"/>
      <c r="Z97" s="80"/>
      <c r="AA97" s="80"/>
    </row>
    <row r="98" spans="1:27" s="24" customFormat="1" x14ac:dyDescent="0.25">
      <c r="A98" s="90" t="s">
        <v>979</v>
      </c>
      <c r="B98" s="87" t="s">
        <v>456</v>
      </c>
      <c r="C98" s="125">
        <v>40000000</v>
      </c>
      <c r="D98" s="126"/>
      <c r="E98" s="128"/>
      <c r="F98" s="128">
        <f t="shared" si="66"/>
        <v>40000000</v>
      </c>
      <c r="G98" s="128"/>
      <c r="H98" s="126"/>
      <c r="I98" s="128"/>
      <c r="J98" s="127">
        <f t="shared" si="67"/>
        <v>40000000</v>
      </c>
      <c r="K98" s="93">
        <f t="shared" si="68"/>
        <v>1</v>
      </c>
      <c r="L98" s="106"/>
      <c r="M98" s="90" t="s">
        <v>979</v>
      </c>
      <c r="N98" s="87" t="s">
        <v>456</v>
      </c>
      <c r="O98" s="125">
        <v>40000000</v>
      </c>
      <c r="P98" s="126"/>
      <c r="Q98" s="128"/>
      <c r="R98" s="128">
        <f t="shared" si="63"/>
        <v>40000000</v>
      </c>
      <c r="S98" s="128"/>
      <c r="T98" s="126"/>
      <c r="U98" s="128"/>
      <c r="V98" s="127">
        <f t="shared" si="69"/>
        <v>40000000</v>
      </c>
      <c r="W98" s="93">
        <f t="shared" si="70"/>
        <v>1</v>
      </c>
      <c r="X98" s="80"/>
      <c r="Y98" s="273"/>
      <c r="Z98" s="80"/>
      <c r="AA98" s="80"/>
    </row>
    <row r="99" spans="1:27" s="24" customFormat="1" x14ac:dyDescent="0.25">
      <c r="A99" s="90" t="s">
        <v>980</v>
      </c>
      <c r="B99" s="92" t="s">
        <v>917</v>
      </c>
      <c r="C99" s="125">
        <v>493080000</v>
      </c>
      <c r="D99" s="126"/>
      <c r="E99" s="128"/>
      <c r="F99" s="128">
        <f t="shared" si="66"/>
        <v>493080000</v>
      </c>
      <c r="G99" s="128">
        <v>377233727.24000001</v>
      </c>
      <c r="H99" s="126">
        <v>369097379.24000001</v>
      </c>
      <c r="I99" s="128">
        <v>377233727.24000001</v>
      </c>
      <c r="J99" s="127">
        <f t="shared" si="67"/>
        <v>115846272.75999999</v>
      </c>
      <c r="K99" s="93">
        <f t="shared" si="68"/>
        <v>0.23494417287255615</v>
      </c>
      <c r="L99" s="106"/>
      <c r="M99" s="90" t="s">
        <v>980</v>
      </c>
      <c r="N99" s="92" t="s">
        <v>917</v>
      </c>
      <c r="O99" s="125">
        <v>493080000</v>
      </c>
      <c r="P99" s="126"/>
      <c r="Q99" s="128"/>
      <c r="R99" s="128">
        <f t="shared" si="63"/>
        <v>493080000</v>
      </c>
      <c r="S99" s="128">
        <v>377233727.24000001</v>
      </c>
      <c r="T99" s="126">
        <f>250208309+118889070.24</f>
        <v>369097379.24000001</v>
      </c>
      <c r="U99" s="128">
        <f>8136348+T99</f>
        <v>377233727.24000001</v>
      </c>
      <c r="V99" s="127">
        <f t="shared" si="69"/>
        <v>115846272.75999999</v>
      </c>
      <c r="W99" s="93">
        <f t="shared" si="70"/>
        <v>0.23494417287255615</v>
      </c>
      <c r="X99" s="80"/>
      <c r="Y99" s="273"/>
      <c r="Z99" s="80"/>
      <c r="AA99" s="80"/>
    </row>
    <row r="100" spans="1:27" s="24" customFormat="1" x14ac:dyDescent="0.25">
      <c r="A100" s="90" t="s">
        <v>981</v>
      </c>
      <c r="B100" s="92" t="s">
        <v>458</v>
      </c>
      <c r="C100" s="125">
        <v>1586505677.9000001</v>
      </c>
      <c r="D100" s="126"/>
      <c r="E100" s="128"/>
      <c r="F100" s="128">
        <f t="shared" si="66"/>
        <v>1586505677.9000001</v>
      </c>
      <c r="G100" s="128">
        <v>594874583.05999994</v>
      </c>
      <c r="H100" s="126">
        <v>125548429.69999999</v>
      </c>
      <c r="I100" s="128">
        <v>594874583.05999994</v>
      </c>
      <c r="J100" s="127">
        <f t="shared" si="67"/>
        <v>991631094.84000015</v>
      </c>
      <c r="K100" s="93">
        <f t="shared" si="68"/>
        <v>0.62504099963423154</v>
      </c>
      <c r="L100" s="106"/>
      <c r="M100" s="90" t="s">
        <v>981</v>
      </c>
      <c r="N100" s="92" t="s">
        <v>458</v>
      </c>
      <c r="O100" s="125">
        <v>1586505677.9000001</v>
      </c>
      <c r="P100" s="126"/>
      <c r="Q100" s="128"/>
      <c r="R100" s="128">
        <f t="shared" si="63"/>
        <v>1586505677.9000001</v>
      </c>
      <c r="S100" s="128">
        <v>594874583.05999994</v>
      </c>
      <c r="T100" s="126">
        <f>46446218+67924909.38+11177302.32</f>
        <v>125548429.69999999</v>
      </c>
      <c r="U100" s="128">
        <f>469326153.36+T100</f>
        <v>594874583.05999994</v>
      </c>
      <c r="V100" s="127">
        <f t="shared" si="69"/>
        <v>991631094.84000015</v>
      </c>
      <c r="W100" s="93">
        <f t="shared" si="70"/>
        <v>0.62504099963423154</v>
      </c>
      <c r="X100" s="80"/>
      <c r="Y100" s="273"/>
      <c r="Z100" s="80"/>
      <c r="AA100" s="80"/>
    </row>
    <row r="101" spans="1:27" s="24" customFormat="1" x14ac:dyDescent="0.25">
      <c r="A101" s="90" t="s">
        <v>982</v>
      </c>
      <c r="B101" s="92" t="s">
        <v>460</v>
      </c>
      <c r="C101" s="125"/>
      <c r="D101" s="126"/>
      <c r="E101" s="128"/>
      <c r="F101" s="128">
        <f t="shared" si="66"/>
        <v>0</v>
      </c>
      <c r="G101" s="128"/>
      <c r="H101" s="126"/>
      <c r="I101" s="128"/>
      <c r="J101" s="127">
        <f t="shared" si="67"/>
        <v>0</v>
      </c>
      <c r="K101" s="93" t="e">
        <f t="shared" si="68"/>
        <v>#DIV/0!</v>
      </c>
      <c r="L101" s="106"/>
      <c r="M101" s="90" t="s">
        <v>982</v>
      </c>
      <c r="N101" s="92" t="s">
        <v>460</v>
      </c>
      <c r="O101" s="125"/>
      <c r="P101" s="126"/>
      <c r="Q101" s="128"/>
      <c r="R101" s="128">
        <f t="shared" si="63"/>
        <v>0</v>
      </c>
      <c r="S101" s="128"/>
      <c r="T101" s="126"/>
      <c r="U101" s="128"/>
      <c r="V101" s="127">
        <f t="shared" si="69"/>
        <v>0</v>
      </c>
      <c r="W101" s="93" t="e">
        <f t="shared" si="70"/>
        <v>#DIV/0!</v>
      </c>
      <c r="X101" s="80"/>
      <c r="Y101" s="273"/>
      <c r="Z101" s="80"/>
      <c r="AA101" s="80"/>
    </row>
    <row r="102" spans="1:27" s="24" customFormat="1" x14ac:dyDescent="0.25">
      <c r="A102" s="90" t="s">
        <v>983</v>
      </c>
      <c r="B102" s="92" t="s">
        <v>984</v>
      </c>
      <c r="C102" s="125"/>
      <c r="D102" s="126"/>
      <c r="E102" s="128"/>
      <c r="F102" s="128">
        <f t="shared" si="66"/>
        <v>0</v>
      </c>
      <c r="G102" s="128"/>
      <c r="H102" s="126"/>
      <c r="I102" s="128"/>
      <c r="J102" s="127">
        <f t="shared" si="67"/>
        <v>0</v>
      </c>
      <c r="K102" s="93" t="e">
        <f t="shared" si="68"/>
        <v>#DIV/0!</v>
      </c>
      <c r="L102" s="106"/>
      <c r="M102" s="90" t="s">
        <v>983</v>
      </c>
      <c r="N102" s="92" t="s">
        <v>984</v>
      </c>
      <c r="O102" s="125"/>
      <c r="P102" s="126"/>
      <c r="Q102" s="128"/>
      <c r="R102" s="128">
        <f t="shared" si="63"/>
        <v>0</v>
      </c>
      <c r="S102" s="128"/>
      <c r="T102" s="126"/>
      <c r="U102" s="128"/>
      <c r="V102" s="127">
        <f t="shared" si="69"/>
        <v>0</v>
      </c>
      <c r="W102" s="93" t="e">
        <f t="shared" si="70"/>
        <v>#DIV/0!</v>
      </c>
      <c r="X102" s="80"/>
      <c r="Y102" s="273"/>
      <c r="Z102" s="80"/>
      <c r="AA102" s="80"/>
    </row>
    <row r="103" spans="1:27" s="24" customFormat="1" x14ac:dyDescent="0.25">
      <c r="A103" s="90" t="s">
        <v>985</v>
      </c>
      <c r="B103" s="92" t="s">
        <v>986</v>
      </c>
      <c r="C103" s="125"/>
      <c r="D103" s="126"/>
      <c r="E103" s="128"/>
      <c r="F103" s="128">
        <f t="shared" si="66"/>
        <v>0</v>
      </c>
      <c r="G103" s="128"/>
      <c r="H103" s="126"/>
      <c r="I103" s="128"/>
      <c r="J103" s="127">
        <f t="shared" si="67"/>
        <v>0</v>
      </c>
      <c r="K103" s="93" t="e">
        <f t="shared" si="68"/>
        <v>#DIV/0!</v>
      </c>
      <c r="L103" s="106"/>
      <c r="M103" s="90" t="s">
        <v>985</v>
      </c>
      <c r="N103" s="92" t="s">
        <v>986</v>
      </c>
      <c r="O103" s="125"/>
      <c r="P103" s="126"/>
      <c r="Q103" s="128"/>
      <c r="R103" s="128">
        <f t="shared" si="63"/>
        <v>0</v>
      </c>
      <c r="S103" s="128"/>
      <c r="T103" s="126"/>
      <c r="U103" s="128"/>
      <c r="V103" s="127">
        <f t="shared" si="69"/>
        <v>0</v>
      </c>
      <c r="W103" s="93" t="e">
        <f t="shared" si="70"/>
        <v>#DIV/0!</v>
      </c>
      <c r="X103" s="80"/>
      <c r="Y103" s="273"/>
      <c r="Z103" s="80"/>
      <c r="AA103" s="80"/>
    </row>
    <row r="104" spans="1:27" s="24" customFormat="1" x14ac:dyDescent="0.25">
      <c r="A104" s="90" t="s">
        <v>987</v>
      </c>
      <c r="B104" s="92" t="s">
        <v>918</v>
      </c>
      <c r="C104" s="125">
        <v>13500000</v>
      </c>
      <c r="D104" s="126"/>
      <c r="E104" s="128"/>
      <c r="F104" s="128">
        <f t="shared" si="66"/>
        <v>13500000</v>
      </c>
      <c r="G104" s="128">
        <v>228994000</v>
      </c>
      <c r="H104" s="126">
        <v>98146000</v>
      </c>
      <c r="I104" s="128">
        <v>228994000</v>
      </c>
      <c r="J104" s="127">
        <f t="shared" si="67"/>
        <v>-215494000</v>
      </c>
      <c r="K104" s="93">
        <f t="shared" si="68"/>
        <v>-15.962518518518518</v>
      </c>
      <c r="L104" s="106"/>
      <c r="M104" s="90" t="s">
        <v>987</v>
      </c>
      <c r="N104" s="92" t="s">
        <v>918</v>
      </c>
      <c r="O104" s="125">
        <v>13500000</v>
      </c>
      <c r="P104" s="126"/>
      <c r="Q104" s="128"/>
      <c r="R104" s="128">
        <f t="shared" si="63"/>
        <v>13500000</v>
      </c>
      <c r="S104" s="128">
        <v>228994000</v>
      </c>
      <c r="T104" s="133">
        <f>95236000+2910000</f>
        <v>98146000</v>
      </c>
      <c r="U104" s="128">
        <f>130848000+T104</f>
        <v>228994000</v>
      </c>
      <c r="V104" s="127">
        <f t="shared" si="69"/>
        <v>-215494000</v>
      </c>
      <c r="W104" s="93">
        <f t="shared" si="70"/>
        <v>-15.962518518518518</v>
      </c>
      <c r="X104" s="80"/>
      <c r="Y104" s="273"/>
      <c r="Z104" s="80"/>
      <c r="AA104" s="80"/>
    </row>
    <row r="105" spans="1:27" s="24" customFormat="1" x14ac:dyDescent="0.25">
      <c r="A105" s="82" t="s">
        <v>988</v>
      </c>
      <c r="B105" s="82" t="s">
        <v>464</v>
      </c>
      <c r="C105" s="123">
        <f>SUM(C106:C111)</f>
        <v>0</v>
      </c>
      <c r="D105" s="123">
        <f t="shared" ref="D105:J105" si="92">SUM(D106:D111)</f>
        <v>0</v>
      </c>
      <c r="E105" s="123">
        <f t="shared" si="92"/>
        <v>0</v>
      </c>
      <c r="F105" s="123">
        <f t="shared" si="92"/>
        <v>0</v>
      </c>
      <c r="G105" s="123">
        <f t="shared" si="92"/>
        <v>537400</v>
      </c>
      <c r="H105" s="123">
        <f t="shared" si="92"/>
        <v>0</v>
      </c>
      <c r="I105" s="123">
        <f t="shared" si="92"/>
        <v>537400</v>
      </c>
      <c r="J105" s="123">
        <f t="shared" si="92"/>
        <v>-537400</v>
      </c>
      <c r="K105" s="107" t="e">
        <f t="shared" si="68"/>
        <v>#DIV/0!</v>
      </c>
      <c r="L105" s="106"/>
      <c r="M105" s="82" t="s">
        <v>988</v>
      </c>
      <c r="N105" s="82" t="s">
        <v>464</v>
      </c>
      <c r="O105" s="123">
        <f>SUM(O106:O111)</f>
        <v>0</v>
      </c>
      <c r="P105" s="123">
        <f t="shared" ref="P105:V105" si="93">SUM(P106:P111)</f>
        <v>0</v>
      </c>
      <c r="Q105" s="123">
        <f t="shared" si="93"/>
        <v>0</v>
      </c>
      <c r="R105" s="123">
        <f t="shared" si="63"/>
        <v>0</v>
      </c>
      <c r="S105" s="123">
        <f t="shared" si="93"/>
        <v>537400</v>
      </c>
      <c r="T105" s="123">
        <f t="shared" si="93"/>
        <v>0</v>
      </c>
      <c r="U105" s="123">
        <f t="shared" si="93"/>
        <v>537400</v>
      </c>
      <c r="V105" s="123">
        <f t="shared" si="93"/>
        <v>-537400</v>
      </c>
      <c r="W105" s="107" t="e">
        <f t="shared" si="70"/>
        <v>#DIV/0!</v>
      </c>
      <c r="X105" s="80"/>
      <c r="Y105" s="273"/>
      <c r="Z105" s="80"/>
      <c r="AA105" s="80"/>
    </row>
    <row r="106" spans="1:27" s="24" customFormat="1" x14ac:dyDescent="0.25">
      <c r="A106" s="90" t="s">
        <v>989</v>
      </c>
      <c r="B106" s="92" t="s">
        <v>466</v>
      </c>
      <c r="C106" s="125"/>
      <c r="D106" s="126"/>
      <c r="E106" s="128"/>
      <c r="F106" s="128">
        <f t="shared" si="66"/>
        <v>0</v>
      </c>
      <c r="G106" s="128"/>
      <c r="H106" s="126"/>
      <c r="I106" s="128"/>
      <c r="J106" s="127">
        <f t="shared" si="67"/>
        <v>0</v>
      </c>
      <c r="K106" s="93" t="e">
        <f t="shared" si="68"/>
        <v>#DIV/0!</v>
      </c>
      <c r="L106" s="106"/>
      <c r="M106" s="90" t="s">
        <v>989</v>
      </c>
      <c r="N106" s="92" t="s">
        <v>466</v>
      </c>
      <c r="O106" s="125"/>
      <c r="P106" s="126"/>
      <c r="Q106" s="128"/>
      <c r="R106" s="128">
        <f t="shared" si="63"/>
        <v>0</v>
      </c>
      <c r="S106" s="128"/>
      <c r="T106" s="126"/>
      <c r="U106" s="128"/>
      <c r="V106" s="127">
        <f t="shared" si="69"/>
        <v>0</v>
      </c>
      <c r="W106" s="93" t="e">
        <f t="shared" si="70"/>
        <v>#DIV/0!</v>
      </c>
      <c r="X106" s="80"/>
      <c r="Y106" s="273"/>
      <c r="Z106" s="80"/>
      <c r="AA106" s="80"/>
    </row>
    <row r="107" spans="1:27" s="24" customFormat="1" x14ac:dyDescent="0.25">
      <c r="A107" s="90" t="s">
        <v>990</v>
      </c>
      <c r="B107" s="92" t="s">
        <v>468</v>
      </c>
      <c r="C107" s="125"/>
      <c r="D107" s="126"/>
      <c r="E107" s="128"/>
      <c r="F107" s="128">
        <f t="shared" si="66"/>
        <v>0</v>
      </c>
      <c r="G107" s="128"/>
      <c r="H107" s="126"/>
      <c r="I107" s="128"/>
      <c r="J107" s="127">
        <f t="shared" si="67"/>
        <v>0</v>
      </c>
      <c r="K107" s="93" t="e">
        <f t="shared" si="68"/>
        <v>#DIV/0!</v>
      </c>
      <c r="L107" s="106"/>
      <c r="M107" s="90" t="s">
        <v>990</v>
      </c>
      <c r="N107" s="92" t="s">
        <v>468</v>
      </c>
      <c r="O107" s="125"/>
      <c r="P107" s="126"/>
      <c r="Q107" s="128"/>
      <c r="R107" s="128">
        <f t="shared" si="63"/>
        <v>0</v>
      </c>
      <c r="S107" s="128"/>
      <c r="T107" s="126"/>
      <c r="U107" s="128"/>
      <c r="V107" s="127">
        <f t="shared" si="69"/>
        <v>0</v>
      </c>
      <c r="W107" s="93" t="e">
        <f t="shared" si="70"/>
        <v>#DIV/0!</v>
      </c>
      <c r="X107" s="80"/>
      <c r="Y107" s="273"/>
      <c r="Z107" s="80"/>
      <c r="AA107" s="80"/>
    </row>
    <row r="108" spans="1:27" s="24" customFormat="1" x14ac:dyDescent="0.25">
      <c r="A108" s="90" t="s">
        <v>991</v>
      </c>
      <c r="B108" s="92" t="s">
        <v>992</v>
      </c>
      <c r="C108" s="125"/>
      <c r="D108" s="126"/>
      <c r="E108" s="128"/>
      <c r="F108" s="128">
        <f t="shared" si="66"/>
        <v>0</v>
      </c>
      <c r="G108" s="128"/>
      <c r="H108" s="126"/>
      <c r="I108" s="128"/>
      <c r="J108" s="127">
        <f t="shared" si="67"/>
        <v>0</v>
      </c>
      <c r="K108" s="93" t="e">
        <f t="shared" si="68"/>
        <v>#DIV/0!</v>
      </c>
      <c r="L108" s="106"/>
      <c r="M108" s="90" t="s">
        <v>991</v>
      </c>
      <c r="N108" s="92" t="s">
        <v>992</v>
      </c>
      <c r="O108" s="125"/>
      <c r="P108" s="126"/>
      <c r="Q108" s="128"/>
      <c r="R108" s="128">
        <f t="shared" si="63"/>
        <v>0</v>
      </c>
      <c r="S108" s="128"/>
      <c r="T108" s="126"/>
      <c r="U108" s="128"/>
      <c r="V108" s="127">
        <f t="shared" si="69"/>
        <v>0</v>
      </c>
      <c r="W108" s="93" t="e">
        <f t="shared" si="70"/>
        <v>#DIV/0!</v>
      </c>
      <c r="X108" s="80"/>
      <c r="Y108" s="273"/>
      <c r="Z108" s="80"/>
      <c r="AA108" s="80"/>
    </row>
    <row r="109" spans="1:27" s="24" customFormat="1" x14ac:dyDescent="0.25">
      <c r="A109" s="90" t="s">
        <v>993</v>
      </c>
      <c r="B109" s="92" t="s">
        <v>994</v>
      </c>
      <c r="C109" s="125"/>
      <c r="D109" s="126"/>
      <c r="E109" s="128"/>
      <c r="F109" s="128">
        <f t="shared" si="66"/>
        <v>0</v>
      </c>
      <c r="G109" s="128"/>
      <c r="H109" s="126"/>
      <c r="I109" s="128"/>
      <c r="J109" s="127">
        <f t="shared" si="67"/>
        <v>0</v>
      </c>
      <c r="K109" s="93" t="e">
        <f t="shared" si="68"/>
        <v>#DIV/0!</v>
      </c>
      <c r="L109" s="106"/>
      <c r="M109" s="90" t="s">
        <v>993</v>
      </c>
      <c r="N109" s="92" t="s">
        <v>994</v>
      </c>
      <c r="O109" s="125"/>
      <c r="P109" s="126"/>
      <c r="Q109" s="128"/>
      <c r="R109" s="128">
        <f t="shared" si="63"/>
        <v>0</v>
      </c>
      <c r="S109" s="128"/>
      <c r="T109" s="126"/>
      <c r="U109" s="128"/>
      <c r="V109" s="127">
        <f t="shared" si="69"/>
        <v>0</v>
      </c>
      <c r="W109" s="93" t="e">
        <f t="shared" si="70"/>
        <v>#DIV/0!</v>
      </c>
      <c r="X109" s="80"/>
      <c r="Y109" s="273"/>
      <c r="Z109" s="80"/>
      <c r="AA109" s="80"/>
    </row>
    <row r="110" spans="1:27" s="24" customFormat="1" x14ac:dyDescent="0.25">
      <c r="A110" s="90" t="s">
        <v>995</v>
      </c>
      <c r="B110" s="92" t="s">
        <v>919</v>
      </c>
      <c r="C110" s="125"/>
      <c r="D110" s="126"/>
      <c r="E110" s="128"/>
      <c r="F110" s="128">
        <f t="shared" si="66"/>
        <v>0</v>
      </c>
      <c r="G110" s="128">
        <v>537400</v>
      </c>
      <c r="H110" s="126"/>
      <c r="I110" s="128">
        <v>537400</v>
      </c>
      <c r="J110" s="127">
        <f t="shared" si="67"/>
        <v>-537400</v>
      </c>
      <c r="K110" s="93" t="e">
        <f t="shared" si="68"/>
        <v>#DIV/0!</v>
      </c>
      <c r="L110" s="106"/>
      <c r="M110" s="90" t="s">
        <v>995</v>
      </c>
      <c r="N110" s="92" t="s">
        <v>919</v>
      </c>
      <c r="O110" s="125"/>
      <c r="P110" s="126"/>
      <c r="Q110" s="128"/>
      <c r="R110" s="128">
        <f t="shared" si="63"/>
        <v>0</v>
      </c>
      <c r="S110" s="128">
        <v>537400</v>
      </c>
      <c r="T110" s="126"/>
      <c r="U110" s="128">
        <v>537400</v>
      </c>
      <c r="V110" s="127">
        <f t="shared" si="69"/>
        <v>-537400</v>
      </c>
      <c r="W110" s="93" t="e">
        <f t="shared" si="70"/>
        <v>#DIV/0!</v>
      </c>
      <c r="X110" s="80"/>
      <c r="Y110" s="273"/>
      <c r="Z110" s="80"/>
      <c r="AA110" s="80"/>
    </row>
    <row r="111" spans="1:27" s="24" customFormat="1" x14ac:dyDescent="0.25">
      <c r="A111" s="90" t="s">
        <v>996</v>
      </c>
      <c r="B111" s="92" t="s">
        <v>997</v>
      </c>
      <c r="C111" s="125"/>
      <c r="D111" s="126"/>
      <c r="E111" s="128"/>
      <c r="F111" s="128">
        <f t="shared" si="66"/>
        <v>0</v>
      </c>
      <c r="G111" s="128"/>
      <c r="H111" s="126"/>
      <c r="I111" s="128"/>
      <c r="J111" s="127">
        <f t="shared" si="67"/>
        <v>0</v>
      </c>
      <c r="K111" s="93" t="e">
        <f t="shared" si="68"/>
        <v>#DIV/0!</v>
      </c>
      <c r="L111" s="106"/>
      <c r="M111" s="90" t="s">
        <v>996</v>
      </c>
      <c r="N111" s="92" t="s">
        <v>997</v>
      </c>
      <c r="O111" s="125"/>
      <c r="P111" s="126"/>
      <c r="Q111" s="128"/>
      <c r="R111" s="128">
        <f t="shared" si="63"/>
        <v>0</v>
      </c>
      <c r="S111" s="128"/>
      <c r="T111" s="126"/>
      <c r="U111" s="128"/>
      <c r="V111" s="127">
        <f t="shared" si="69"/>
        <v>0</v>
      </c>
      <c r="W111" s="93" t="e">
        <f t="shared" si="70"/>
        <v>#DIV/0!</v>
      </c>
      <c r="X111" s="80"/>
      <c r="Y111" s="273"/>
      <c r="Z111" s="80"/>
      <c r="AA111" s="80"/>
    </row>
    <row r="112" spans="1:27" s="24" customFormat="1" x14ac:dyDescent="0.25">
      <c r="A112" s="82" t="s">
        <v>998</v>
      </c>
      <c r="B112" s="82" t="s">
        <v>999</v>
      </c>
      <c r="C112" s="123">
        <f>SUM(C113:C115)</f>
        <v>0</v>
      </c>
      <c r="D112" s="123">
        <f t="shared" ref="D112:J112" si="94">SUM(D113:D115)</f>
        <v>0</v>
      </c>
      <c r="E112" s="123">
        <f t="shared" si="94"/>
        <v>0</v>
      </c>
      <c r="F112" s="123">
        <f t="shared" si="94"/>
        <v>0</v>
      </c>
      <c r="G112" s="123">
        <f t="shared" si="94"/>
        <v>0</v>
      </c>
      <c r="H112" s="123">
        <f t="shared" si="94"/>
        <v>0</v>
      </c>
      <c r="I112" s="123">
        <f t="shared" si="94"/>
        <v>0</v>
      </c>
      <c r="J112" s="123">
        <f t="shared" si="94"/>
        <v>0</v>
      </c>
      <c r="K112" s="107" t="e">
        <f t="shared" si="68"/>
        <v>#DIV/0!</v>
      </c>
      <c r="L112" s="106"/>
      <c r="M112" s="82" t="s">
        <v>998</v>
      </c>
      <c r="N112" s="82" t="s">
        <v>999</v>
      </c>
      <c r="O112" s="123">
        <f>SUM(O113:O115)</f>
        <v>0</v>
      </c>
      <c r="P112" s="123">
        <f t="shared" ref="P112:V112" si="95">SUM(P113:P115)</f>
        <v>0</v>
      </c>
      <c r="Q112" s="123">
        <f t="shared" si="95"/>
        <v>0</v>
      </c>
      <c r="R112" s="123">
        <f t="shared" si="63"/>
        <v>0</v>
      </c>
      <c r="S112" s="123">
        <f t="shared" si="95"/>
        <v>0</v>
      </c>
      <c r="T112" s="123">
        <f t="shared" si="95"/>
        <v>0</v>
      </c>
      <c r="U112" s="123">
        <f t="shared" si="95"/>
        <v>0</v>
      </c>
      <c r="V112" s="123">
        <f t="shared" si="95"/>
        <v>0</v>
      </c>
      <c r="W112" s="107" t="e">
        <f t="shared" si="70"/>
        <v>#DIV/0!</v>
      </c>
      <c r="X112" s="80"/>
      <c r="Y112" s="273"/>
      <c r="Z112" s="80"/>
      <c r="AA112" s="80"/>
    </row>
    <row r="113" spans="1:27" s="24" customFormat="1" x14ac:dyDescent="0.25">
      <c r="A113" s="90" t="s">
        <v>1000</v>
      </c>
      <c r="B113" s="92" t="s">
        <v>514</v>
      </c>
      <c r="C113" s="125"/>
      <c r="D113" s="126"/>
      <c r="E113" s="128"/>
      <c r="F113" s="128">
        <f t="shared" si="66"/>
        <v>0</v>
      </c>
      <c r="G113" s="128"/>
      <c r="H113" s="126"/>
      <c r="I113" s="128"/>
      <c r="J113" s="127">
        <f t="shared" si="67"/>
        <v>0</v>
      </c>
      <c r="K113" s="93" t="e">
        <f t="shared" si="68"/>
        <v>#DIV/0!</v>
      </c>
      <c r="L113" s="106"/>
      <c r="M113" s="90" t="s">
        <v>1000</v>
      </c>
      <c r="N113" s="92" t="s">
        <v>514</v>
      </c>
      <c r="O113" s="125"/>
      <c r="P113" s="126"/>
      <c r="Q113" s="128"/>
      <c r="R113" s="128">
        <f t="shared" si="63"/>
        <v>0</v>
      </c>
      <c r="S113" s="128"/>
      <c r="T113" s="126"/>
      <c r="U113" s="128"/>
      <c r="V113" s="127">
        <f t="shared" si="69"/>
        <v>0</v>
      </c>
      <c r="W113" s="93" t="e">
        <f t="shared" si="70"/>
        <v>#DIV/0!</v>
      </c>
      <c r="X113" s="80"/>
      <c r="Y113" s="273"/>
      <c r="Z113" s="80"/>
      <c r="AA113" s="80"/>
    </row>
    <row r="114" spans="1:27" s="24" customFormat="1" x14ac:dyDescent="0.25">
      <c r="A114" s="90" t="s">
        <v>1001</v>
      </c>
      <c r="B114" s="90" t="s">
        <v>1002</v>
      </c>
      <c r="C114" s="125"/>
      <c r="D114" s="126"/>
      <c r="E114" s="128"/>
      <c r="F114" s="128">
        <f t="shared" si="66"/>
        <v>0</v>
      </c>
      <c r="G114" s="128"/>
      <c r="H114" s="126"/>
      <c r="I114" s="128"/>
      <c r="J114" s="127">
        <f t="shared" si="67"/>
        <v>0</v>
      </c>
      <c r="K114" s="93" t="e">
        <f t="shared" si="68"/>
        <v>#DIV/0!</v>
      </c>
      <c r="L114" s="106"/>
      <c r="M114" s="90" t="s">
        <v>1001</v>
      </c>
      <c r="N114" s="90" t="s">
        <v>1002</v>
      </c>
      <c r="O114" s="125"/>
      <c r="P114" s="126"/>
      <c r="Q114" s="128"/>
      <c r="R114" s="128">
        <f t="shared" si="63"/>
        <v>0</v>
      </c>
      <c r="S114" s="128"/>
      <c r="T114" s="126"/>
      <c r="U114" s="128"/>
      <c r="V114" s="127">
        <f t="shared" si="69"/>
        <v>0</v>
      </c>
      <c r="W114" s="93" t="e">
        <f t="shared" si="70"/>
        <v>#DIV/0!</v>
      </c>
      <c r="X114" s="80"/>
      <c r="Y114" s="273"/>
      <c r="Z114" s="80"/>
      <c r="AA114" s="80"/>
    </row>
    <row r="115" spans="1:27" s="24" customFormat="1" x14ac:dyDescent="0.25">
      <c r="A115" s="90" t="s">
        <v>1003</v>
      </c>
      <c r="B115" s="92" t="s">
        <v>1004</v>
      </c>
      <c r="C115" s="125"/>
      <c r="D115" s="126"/>
      <c r="E115" s="128"/>
      <c r="F115" s="128">
        <f t="shared" si="66"/>
        <v>0</v>
      </c>
      <c r="G115" s="128"/>
      <c r="H115" s="126"/>
      <c r="I115" s="128"/>
      <c r="J115" s="127">
        <f t="shared" si="67"/>
        <v>0</v>
      </c>
      <c r="K115" s="93" t="e">
        <f t="shared" si="68"/>
        <v>#DIV/0!</v>
      </c>
      <c r="L115" s="72"/>
      <c r="M115" s="90" t="s">
        <v>1003</v>
      </c>
      <c r="N115" s="92" t="s">
        <v>1004</v>
      </c>
      <c r="O115" s="125"/>
      <c r="P115" s="126"/>
      <c r="Q115" s="128"/>
      <c r="R115" s="128">
        <f t="shared" si="63"/>
        <v>0</v>
      </c>
      <c r="S115" s="128"/>
      <c r="T115" s="126"/>
      <c r="U115" s="128"/>
      <c r="V115" s="127">
        <f t="shared" si="69"/>
        <v>0</v>
      </c>
      <c r="W115" s="93" t="e">
        <f t="shared" si="70"/>
        <v>#DIV/0!</v>
      </c>
      <c r="X115" s="80"/>
      <c r="Y115" s="273"/>
      <c r="Z115" s="80"/>
      <c r="AA115" s="80"/>
    </row>
    <row r="116" spans="1:27" s="24" customFormat="1" x14ac:dyDescent="0.25">
      <c r="A116" s="90" t="s">
        <v>1005</v>
      </c>
      <c r="B116" s="92" t="s">
        <v>1006</v>
      </c>
      <c r="C116" s="125"/>
      <c r="D116" s="126"/>
      <c r="E116" s="128"/>
      <c r="F116" s="128">
        <f t="shared" si="66"/>
        <v>0</v>
      </c>
      <c r="G116" s="128"/>
      <c r="H116" s="126"/>
      <c r="I116" s="128"/>
      <c r="J116" s="127">
        <f t="shared" si="67"/>
        <v>0</v>
      </c>
      <c r="K116" s="93" t="e">
        <f t="shared" si="68"/>
        <v>#DIV/0!</v>
      </c>
      <c r="L116" s="72"/>
      <c r="M116" s="90" t="s">
        <v>1005</v>
      </c>
      <c r="N116" s="92" t="s">
        <v>1006</v>
      </c>
      <c r="O116" s="125"/>
      <c r="P116" s="126"/>
      <c r="Q116" s="128"/>
      <c r="R116" s="128">
        <f t="shared" si="63"/>
        <v>0</v>
      </c>
      <c r="S116" s="128"/>
      <c r="T116" s="126"/>
      <c r="U116" s="128"/>
      <c r="V116" s="127">
        <f t="shared" si="69"/>
        <v>0</v>
      </c>
      <c r="W116" s="93" t="e">
        <f t="shared" si="70"/>
        <v>#DIV/0!</v>
      </c>
      <c r="X116" s="80"/>
      <c r="Y116" s="273"/>
      <c r="Z116" s="80"/>
      <c r="AA116" s="80"/>
    </row>
    <row r="117" spans="1:27" s="24" customFormat="1" x14ac:dyDescent="0.25">
      <c r="A117" s="144" t="s">
        <v>1007</v>
      </c>
      <c r="B117" s="144" t="s">
        <v>516</v>
      </c>
      <c r="C117" s="145">
        <f>C118+C125+C127</f>
        <v>4781676523</v>
      </c>
      <c r="D117" s="145">
        <f t="shared" ref="D117:J117" si="96">D118+D125+D127</f>
        <v>0</v>
      </c>
      <c r="E117" s="145">
        <f t="shared" si="96"/>
        <v>0</v>
      </c>
      <c r="F117" s="145">
        <f t="shared" si="96"/>
        <v>4781676523</v>
      </c>
      <c r="G117" s="145">
        <f t="shared" si="96"/>
        <v>4244635686</v>
      </c>
      <c r="H117" s="145">
        <f t="shared" si="96"/>
        <v>1502964117</v>
      </c>
      <c r="I117" s="145">
        <f t="shared" si="96"/>
        <v>4244635686</v>
      </c>
      <c r="J117" s="145">
        <f t="shared" si="96"/>
        <v>537182837</v>
      </c>
      <c r="K117" s="146">
        <f t="shared" si="68"/>
        <v>0.11234194417295593</v>
      </c>
      <c r="L117" s="72"/>
      <c r="M117" s="144" t="s">
        <v>1007</v>
      </c>
      <c r="N117" s="144" t="s">
        <v>516</v>
      </c>
      <c r="O117" s="145">
        <f>O118+O125+O127</f>
        <v>4781676523</v>
      </c>
      <c r="P117" s="145">
        <f t="shared" ref="P117:V117" si="97">P118+P125+P127</f>
        <v>0</v>
      </c>
      <c r="Q117" s="145">
        <f t="shared" si="97"/>
        <v>0</v>
      </c>
      <c r="R117" s="145">
        <f t="shared" si="63"/>
        <v>4781676523</v>
      </c>
      <c r="S117" s="145">
        <f t="shared" si="97"/>
        <v>4244635686</v>
      </c>
      <c r="T117" s="145">
        <f t="shared" si="97"/>
        <v>1502964117</v>
      </c>
      <c r="U117" s="145">
        <f t="shared" si="97"/>
        <v>4244635686</v>
      </c>
      <c r="V117" s="145">
        <f t="shared" si="97"/>
        <v>537182837</v>
      </c>
      <c r="W117" s="146">
        <f t="shared" si="70"/>
        <v>0.11234194417295593</v>
      </c>
      <c r="X117" s="80"/>
      <c r="Y117" s="273"/>
      <c r="Z117" s="80"/>
      <c r="AA117" s="80"/>
    </row>
    <row r="118" spans="1:27" s="24" customFormat="1" x14ac:dyDescent="0.25">
      <c r="A118" s="82" t="s">
        <v>1008</v>
      </c>
      <c r="B118" s="82" t="s">
        <v>518</v>
      </c>
      <c r="C118" s="123">
        <f>C119+C120+C121+C122+C123+C124</f>
        <v>4641676523</v>
      </c>
      <c r="D118" s="123">
        <f t="shared" ref="D118:J118" si="98">D119+D120+D121+D122+D123+D124</f>
        <v>0</v>
      </c>
      <c r="E118" s="123">
        <f t="shared" si="98"/>
        <v>0</v>
      </c>
      <c r="F118" s="123">
        <f t="shared" si="98"/>
        <v>4641676523</v>
      </c>
      <c r="G118" s="123">
        <f t="shared" si="98"/>
        <v>4244493686</v>
      </c>
      <c r="H118" s="123">
        <f t="shared" si="98"/>
        <v>1502964117</v>
      </c>
      <c r="I118" s="123">
        <f t="shared" si="98"/>
        <v>4244493686</v>
      </c>
      <c r="J118" s="123">
        <f t="shared" si="98"/>
        <v>397182837</v>
      </c>
      <c r="K118" s="107">
        <f t="shared" si="68"/>
        <v>8.5568831656388997E-2</v>
      </c>
      <c r="L118" s="72"/>
      <c r="M118" s="82" t="s">
        <v>1008</v>
      </c>
      <c r="N118" s="82" t="s">
        <v>518</v>
      </c>
      <c r="O118" s="123">
        <f>O119+O120+O121+O122+O123+O124</f>
        <v>4641676523</v>
      </c>
      <c r="P118" s="123">
        <f t="shared" ref="P118:V118" si="99">P119+P120+P121+P122+P123+P124</f>
        <v>0</v>
      </c>
      <c r="Q118" s="123">
        <f t="shared" si="99"/>
        <v>0</v>
      </c>
      <c r="R118" s="123">
        <f t="shared" si="63"/>
        <v>4641676523</v>
      </c>
      <c r="S118" s="123">
        <f t="shared" si="99"/>
        <v>4244493686</v>
      </c>
      <c r="T118" s="123">
        <f t="shared" si="99"/>
        <v>1502964117</v>
      </c>
      <c r="U118" s="123">
        <f t="shared" si="99"/>
        <v>4244493686</v>
      </c>
      <c r="V118" s="123">
        <f t="shared" si="99"/>
        <v>397182837</v>
      </c>
      <c r="W118" s="107">
        <f t="shared" si="70"/>
        <v>8.5568831656388997E-2</v>
      </c>
      <c r="X118" s="80"/>
      <c r="Y118" s="273"/>
      <c r="Z118" s="80"/>
      <c r="AA118" s="80"/>
    </row>
    <row r="119" spans="1:27" s="24" customFormat="1" x14ac:dyDescent="0.25">
      <c r="A119" s="90" t="s">
        <v>1009</v>
      </c>
      <c r="B119" s="108" t="s">
        <v>1010</v>
      </c>
      <c r="C119" s="132"/>
      <c r="D119" s="132"/>
      <c r="E119" s="132"/>
      <c r="F119" s="133">
        <f t="shared" si="66"/>
        <v>0</v>
      </c>
      <c r="G119" s="132"/>
      <c r="H119" s="132"/>
      <c r="I119" s="132"/>
      <c r="J119" s="132">
        <f t="shared" si="67"/>
        <v>0</v>
      </c>
      <c r="K119" s="302" t="e">
        <f t="shared" si="68"/>
        <v>#DIV/0!</v>
      </c>
      <c r="L119" s="72"/>
      <c r="M119" s="90" t="s">
        <v>1009</v>
      </c>
      <c r="N119" s="108" t="s">
        <v>1010</v>
      </c>
      <c r="O119" s="132"/>
      <c r="P119" s="132"/>
      <c r="Q119" s="132"/>
      <c r="R119" s="133">
        <f t="shared" si="63"/>
        <v>0</v>
      </c>
      <c r="S119" s="132"/>
      <c r="T119" s="132"/>
      <c r="U119" s="132"/>
      <c r="V119" s="132">
        <f t="shared" si="69"/>
        <v>0</v>
      </c>
      <c r="W119" s="302" t="e">
        <f t="shared" si="70"/>
        <v>#DIV/0!</v>
      </c>
      <c r="X119" s="80"/>
      <c r="Y119" s="273"/>
      <c r="Z119" s="80"/>
      <c r="AA119" s="80"/>
    </row>
    <row r="120" spans="1:27" s="24" customFormat="1" x14ac:dyDescent="0.25">
      <c r="A120" s="90" t="s">
        <v>1011</v>
      </c>
      <c r="B120" s="108" t="s">
        <v>1012</v>
      </c>
      <c r="C120" s="132"/>
      <c r="D120" s="132"/>
      <c r="E120" s="132"/>
      <c r="F120" s="133">
        <f t="shared" si="66"/>
        <v>0</v>
      </c>
      <c r="G120" s="132"/>
      <c r="H120" s="132"/>
      <c r="I120" s="132"/>
      <c r="J120" s="132">
        <f t="shared" si="67"/>
        <v>0</v>
      </c>
      <c r="K120" s="302" t="e">
        <f t="shared" si="68"/>
        <v>#DIV/0!</v>
      </c>
      <c r="L120" s="72"/>
      <c r="M120" s="90" t="s">
        <v>1011</v>
      </c>
      <c r="N120" s="108" t="s">
        <v>1012</v>
      </c>
      <c r="O120" s="132"/>
      <c r="P120" s="132"/>
      <c r="Q120" s="132"/>
      <c r="R120" s="133">
        <f t="shared" si="63"/>
        <v>0</v>
      </c>
      <c r="S120" s="132"/>
      <c r="T120" s="132"/>
      <c r="U120" s="132"/>
      <c r="V120" s="132">
        <f t="shared" si="69"/>
        <v>0</v>
      </c>
      <c r="W120" s="302" t="e">
        <f t="shared" si="70"/>
        <v>#DIV/0!</v>
      </c>
      <c r="X120" s="80"/>
      <c r="Y120" s="273"/>
      <c r="Z120" s="80"/>
      <c r="AA120" s="80"/>
    </row>
    <row r="121" spans="1:27" s="24" customFormat="1" x14ac:dyDescent="0.25">
      <c r="A121" s="90" t="s">
        <v>1013</v>
      </c>
      <c r="B121" s="108" t="s">
        <v>1014</v>
      </c>
      <c r="C121" s="132"/>
      <c r="D121" s="132"/>
      <c r="E121" s="132"/>
      <c r="F121" s="133">
        <f t="shared" si="66"/>
        <v>0</v>
      </c>
      <c r="G121" s="132"/>
      <c r="H121" s="132"/>
      <c r="I121" s="132"/>
      <c r="J121" s="132">
        <f t="shared" si="67"/>
        <v>0</v>
      </c>
      <c r="K121" s="302" t="e">
        <f t="shared" si="68"/>
        <v>#DIV/0!</v>
      </c>
      <c r="L121" s="72"/>
      <c r="M121" s="90" t="s">
        <v>1013</v>
      </c>
      <c r="N121" s="108" t="s">
        <v>1014</v>
      </c>
      <c r="O121" s="132"/>
      <c r="P121" s="132"/>
      <c r="Q121" s="132"/>
      <c r="R121" s="133">
        <f t="shared" si="63"/>
        <v>0</v>
      </c>
      <c r="S121" s="132"/>
      <c r="T121" s="132"/>
      <c r="U121" s="132"/>
      <c r="V121" s="132">
        <f t="shared" si="69"/>
        <v>0</v>
      </c>
      <c r="W121" s="302" t="e">
        <f t="shared" si="70"/>
        <v>#DIV/0!</v>
      </c>
      <c r="X121" s="80"/>
      <c r="Y121" s="273"/>
      <c r="Z121" s="80"/>
      <c r="AA121" s="80"/>
    </row>
    <row r="122" spans="1:27" s="24" customFormat="1" x14ac:dyDescent="0.25">
      <c r="A122" s="90" t="s">
        <v>1015</v>
      </c>
      <c r="B122" s="108" t="s">
        <v>1016</v>
      </c>
      <c r="C122" s="132"/>
      <c r="D122" s="132"/>
      <c r="E122" s="132"/>
      <c r="F122" s="133">
        <f t="shared" si="66"/>
        <v>0</v>
      </c>
      <c r="G122" s="132"/>
      <c r="H122" s="132"/>
      <c r="I122" s="132"/>
      <c r="J122" s="132">
        <f t="shared" si="67"/>
        <v>0</v>
      </c>
      <c r="K122" s="302" t="e">
        <f t="shared" si="68"/>
        <v>#DIV/0!</v>
      </c>
      <c r="L122" s="72"/>
      <c r="M122" s="90" t="s">
        <v>1015</v>
      </c>
      <c r="N122" s="108" t="s">
        <v>1016</v>
      </c>
      <c r="O122" s="132"/>
      <c r="P122" s="132"/>
      <c r="Q122" s="132"/>
      <c r="R122" s="133">
        <f t="shared" si="63"/>
        <v>0</v>
      </c>
      <c r="S122" s="132"/>
      <c r="T122" s="132"/>
      <c r="U122" s="132"/>
      <c r="V122" s="132">
        <f t="shared" si="69"/>
        <v>0</v>
      </c>
      <c r="W122" s="302" t="e">
        <f t="shared" si="70"/>
        <v>#DIV/0!</v>
      </c>
      <c r="X122" s="80"/>
      <c r="Y122" s="273"/>
      <c r="Z122" s="80"/>
      <c r="AA122" s="80"/>
    </row>
    <row r="123" spans="1:27" s="24" customFormat="1" x14ac:dyDescent="0.25">
      <c r="A123" s="90" t="s">
        <v>1017</v>
      </c>
      <c r="B123" s="108" t="s">
        <v>520</v>
      </c>
      <c r="C123" s="132">
        <v>128000000</v>
      </c>
      <c r="D123" s="132"/>
      <c r="E123" s="132"/>
      <c r="F123" s="133">
        <f t="shared" si="66"/>
        <v>128000000</v>
      </c>
      <c r="G123" s="132">
        <v>4244493686</v>
      </c>
      <c r="H123" s="132">
        <v>1502964117</v>
      </c>
      <c r="I123" s="132">
        <v>4244493686</v>
      </c>
      <c r="J123" s="132">
        <f t="shared" si="67"/>
        <v>-4116493686</v>
      </c>
      <c r="K123" s="302">
        <f t="shared" si="68"/>
        <v>-32.160106921874998</v>
      </c>
      <c r="L123" s="106"/>
      <c r="M123" s="90" t="s">
        <v>1017</v>
      </c>
      <c r="N123" s="108" t="s">
        <v>520</v>
      </c>
      <c r="O123" s="132">
        <v>128000000</v>
      </c>
      <c r="P123" s="132"/>
      <c r="Q123" s="132"/>
      <c r="R123" s="133">
        <f t="shared" si="63"/>
        <v>128000000</v>
      </c>
      <c r="S123" s="132">
        <v>4244493686</v>
      </c>
      <c r="T123" s="132">
        <f>495358980+1007605137</f>
        <v>1502964117</v>
      </c>
      <c r="U123" s="132">
        <f>2741529569+T123</f>
        <v>4244493686</v>
      </c>
      <c r="V123" s="132">
        <f t="shared" si="69"/>
        <v>-4116493686</v>
      </c>
      <c r="W123" s="302">
        <f t="shared" si="70"/>
        <v>-32.160106921874998</v>
      </c>
      <c r="X123" s="80"/>
      <c r="Y123" s="273"/>
      <c r="Z123" s="80"/>
      <c r="AA123" s="80"/>
    </row>
    <row r="124" spans="1:27" s="24" customFormat="1" x14ac:dyDescent="0.25">
      <c r="A124" s="90" t="s">
        <v>1018</v>
      </c>
      <c r="B124" s="108" t="s">
        <v>1019</v>
      </c>
      <c r="C124" s="132">
        <v>4513676523</v>
      </c>
      <c r="D124" s="132"/>
      <c r="E124" s="132"/>
      <c r="F124" s="133">
        <f t="shared" si="66"/>
        <v>4513676523</v>
      </c>
      <c r="G124" s="132"/>
      <c r="H124" s="132"/>
      <c r="I124" s="132"/>
      <c r="J124" s="132">
        <f t="shared" si="67"/>
        <v>4513676523</v>
      </c>
      <c r="K124" s="302">
        <f t="shared" si="68"/>
        <v>1</v>
      </c>
      <c r="L124" s="106"/>
      <c r="M124" s="90" t="s">
        <v>1018</v>
      </c>
      <c r="N124" s="108" t="s">
        <v>1019</v>
      </c>
      <c r="O124" s="132">
        <v>4513676523</v>
      </c>
      <c r="P124" s="132"/>
      <c r="Q124" s="132"/>
      <c r="R124" s="133">
        <f t="shared" si="63"/>
        <v>4513676523</v>
      </c>
      <c r="S124" s="132"/>
      <c r="T124" s="132"/>
      <c r="U124" s="132"/>
      <c r="V124" s="132">
        <f t="shared" si="69"/>
        <v>4513676523</v>
      </c>
      <c r="W124" s="302">
        <f t="shared" si="70"/>
        <v>1</v>
      </c>
      <c r="X124" s="80"/>
      <c r="Y124" s="273"/>
      <c r="Z124" s="80"/>
      <c r="AA124" s="80"/>
    </row>
    <row r="125" spans="1:27" s="24" customFormat="1" x14ac:dyDescent="0.25">
      <c r="A125" s="82" t="s">
        <v>1020</v>
      </c>
      <c r="B125" s="82" t="s">
        <v>1021</v>
      </c>
      <c r="C125" s="123">
        <f t="shared" ref="C125:J125" si="100">C126</f>
        <v>140000000</v>
      </c>
      <c r="D125" s="123">
        <f t="shared" si="100"/>
        <v>0</v>
      </c>
      <c r="E125" s="123">
        <f t="shared" si="100"/>
        <v>0</v>
      </c>
      <c r="F125" s="123">
        <f t="shared" si="100"/>
        <v>140000000</v>
      </c>
      <c r="G125" s="123">
        <f t="shared" si="100"/>
        <v>0</v>
      </c>
      <c r="H125" s="123">
        <f t="shared" si="100"/>
        <v>0</v>
      </c>
      <c r="I125" s="123">
        <f t="shared" si="100"/>
        <v>0</v>
      </c>
      <c r="J125" s="123">
        <f t="shared" si="100"/>
        <v>140000000</v>
      </c>
      <c r="K125" s="107">
        <f t="shared" si="68"/>
        <v>1</v>
      </c>
      <c r="L125" s="72"/>
      <c r="M125" s="82" t="s">
        <v>1020</v>
      </c>
      <c r="N125" s="82" t="s">
        <v>1021</v>
      </c>
      <c r="O125" s="123">
        <f t="shared" ref="O125:V125" si="101">O126</f>
        <v>140000000</v>
      </c>
      <c r="P125" s="123">
        <f t="shared" si="101"/>
        <v>0</v>
      </c>
      <c r="Q125" s="123">
        <f t="shared" si="101"/>
        <v>0</v>
      </c>
      <c r="R125" s="123">
        <f t="shared" si="63"/>
        <v>140000000</v>
      </c>
      <c r="S125" s="123">
        <f t="shared" si="101"/>
        <v>0</v>
      </c>
      <c r="T125" s="123">
        <f t="shared" si="101"/>
        <v>0</v>
      </c>
      <c r="U125" s="123">
        <f t="shared" si="101"/>
        <v>0</v>
      </c>
      <c r="V125" s="123">
        <f t="shared" si="101"/>
        <v>140000000</v>
      </c>
      <c r="W125" s="107">
        <f t="shared" si="70"/>
        <v>1</v>
      </c>
      <c r="X125" s="80"/>
      <c r="Y125" s="273"/>
      <c r="Z125" s="80"/>
      <c r="AA125" s="80"/>
    </row>
    <row r="126" spans="1:27" s="24" customFormat="1" x14ac:dyDescent="0.25">
      <c r="A126" s="90" t="s">
        <v>1022</v>
      </c>
      <c r="B126" s="108" t="s">
        <v>928</v>
      </c>
      <c r="C126" s="132">
        <v>140000000</v>
      </c>
      <c r="D126" s="132"/>
      <c r="E126" s="132"/>
      <c r="F126" s="133">
        <f t="shared" si="66"/>
        <v>140000000</v>
      </c>
      <c r="G126" s="132"/>
      <c r="H126" s="132"/>
      <c r="I126" s="132"/>
      <c r="J126" s="132">
        <f t="shared" si="67"/>
        <v>140000000</v>
      </c>
      <c r="K126" s="302">
        <f t="shared" si="68"/>
        <v>1</v>
      </c>
      <c r="L126" s="106"/>
      <c r="M126" s="90" t="s">
        <v>1022</v>
      </c>
      <c r="N126" s="108" t="s">
        <v>928</v>
      </c>
      <c r="O126" s="132">
        <v>140000000</v>
      </c>
      <c r="P126" s="132"/>
      <c r="Q126" s="132"/>
      <c r="R126" s="133">
        <f t="shared" si="63"/>
        <v>140000000</v>
      </c>
      <c r="S126" s="132"/>
      <c r="T126" s="132"/>
      <c r="U126" s="132"/>
      <c r="V126" s="132">
        <f t="shared" si="69"/>
        <v>140000000</v>
      </c>
      <c r="W126" s="302">
        <f t="shared" si="70"/>
        <v>1</v>
      </c>
      <c r="X126" s="80"/>
      <c r="Y126" s="273"/>
      <c r="Z126" s="80"/>
      <c r="AA126" s="80"/>
    </row>
    <row r="127" spans="1:27" s="293" customFormat="1" x14ac:dyDescent="0.25">
      <c r="A127" s="82">
        <v>102502094</v>
      </c>
      <c r="B127" s="82" t="s">
        <v>528</v>
      </c>
      <c r="C127" s="123">
        <f>+C128</f>
        <v>0</v>
      </c>
      <c r="D127" s="123">
        <f t="shared" ref="D127:J127" si="102">+D128</f>
        <v>0</v>
      </c>
      <c r="E127" s="123">
        <f t="shared" si="102"/>
        <v>0</v>
      </c>
      <c r="F127" s="123">
        <f t="shared" si="102"/>
        <v>0</v>
      </c>
      <c r="G127" s="123">
        <f t="shared" si="102"/>
        <v>142000</v>
      </c>
      <c r="H127" s="123">
        <f t="shared" si="102"/>
        <v>0</v>
      </c>
      <c r="I127" s="123">
        <f t="shared" si="102"/>
        <v>142000</v>
      </c>
      <c r="J127" s="123">
        <f t="shared" si="102"/>
        <v>0</v>
      </c>
      <c r="K127" s="107" t="e">
        <f t="shared" si="68"/>
        <v>#DIV/0!</v>
      </c>
      <c r="L127" s="72"/>
      <c r="M127" s="82">
        <v>102502094</v>
      </c>
      <c r="N127" s="82" t="s">
        <v>528</v>
      </c>
      <c r="O127" s="123">
        <f>+O128</f>
        <v>0</v>
      </c>
      <c r="P127" s="123">
        <f t="shared" ref="P127:V127" si="103">+P128</f>
        <v>0</v>
      </c>
      <c r="Q127" s="123">
        <f t="shared" si="103"/>
        <v>0</v>
      </c>
      <c r="R127" s="123">
        <f t="shared" si="63"/>
        <v>0</v>
      </c>
      <c r="S127" s="123">
        <f t="shared" si="103"/>
        <v>142000</v>
      </c>
      <c r="T127" s="123">
        <f t="shared" si="103"/>
        <v>0</v>
      </c>
      <c r="U127" s="123">
        <f t="shared" si="103"/>
        <v>142000</v>
      </c>
      <c r="V127" s="123">
        <f t="shared" si="103"/>
        <v>0</v>
      </c>
      <c r="W127" s="107" t="e">
        <f t="shared" si="70"/>
        <v>#DIV/0!</v>
      </c>
      <c r="X127" s="80"/>
      <c r="Z127" s="80"/>
      <c r="AA127" s="80"/>
    </row>
    <row r="128" spans="1:27" s="24" customFormat="1" x14ac:dyDescent="0.25">
      <c r="A128" s="101">
        <v>10250209409</v>
      </c>
      <c r="B128" s="108" t="s">
        <v>1705</v>
      </c>
      <c r="C128" s="132"/>
      <c r="D128" s="132"/>
      <c r="E128" s="132"/>
      <c r="F128" s="133"/>
      <c r="G128" s="132">
        <v>142000</v>
      </c>
      <c r="H128" s="132"/>
      <c r="I128" s="132">
        <v>142000</v>
      </c>
      <c r="J128" s="132"/>
      <c r="K128" s="302" t="e">
        <f t="shared" si="68"/>
        <v>#DIV/0!</v>
      </c>
      <c r="L128" s="106"/>
      <c r="M128" s="101">
        <v>10250209409</v>
      </c>
      <c r="N128" s="108" t="s">
        <v>1705</v>
      </c>
      <c r="O128" s="132"/>
      <c r="P128" s="132"/>
      <c r="Q128" s="132"/>
      <c r="R128" s="133">
        <f t="shared" si="63"/>
        <v>0</v>
      </c>
      <c r="S128" s="132">
        <v>142000</v>
      </c>
      <c r="T128" s="132"/>
      <c r="U128" s="132">
        <v>142000</v>
      </c>
      <c r="V128" s="132"/>
      <c r="W128" s="302" t="e">
        <f t="shared" si="70"/>
        <v>#DIV/0!</v>
      </c>
      <c r="X128" s="80"/>
      <c r="Y128" s="273"/>
      <c r="Z128" s="80"/>
      <c r="AA128" s="80"/>
    </row>
    <row r="129" spans="1:29" s="24" customFormat="1" x14ac:dyDescent="0.25">
      <c r="A129" s="144" t="s">
        <v>1023</v>
      </c>
      <c r="B129" s="144" t="s">
        <v>540</v>
      </c>
      <c r="C129" s="145">
        <f>C130+C133+C137+C141</f>
        <v>109646368368.05118</v>
      </c>
      <c r="D129" s="145">
        <f t="shared" ref="D129:J129" si="104">D130+D133+D137+D141</f>
        <v>4058633358</v>
      </c>
      <c r="E129" s="145">
        <f t="shared" si="104"/>
        <v>0</v>
      </c>
      <c r="F129" s="145">
        <f t="shared" si="104"/>
        <v>113705001726.05118</v>
      </c>
      <c r="G129" s="145">
        <f t="shared" si="104"/>
        <v>60443787163</v>
      </c>
      <c r="H129" s="145">
        <f t="shared" si="104"/>
        <v>7672742519</v>
      </c>
      <c r="I129" s="145">
        <f t="shared" si="104"/>
        <v>60443787163</v>
      </c>
      <c r="J129" s="145">
        <f t="shared" si="104"/>
        <v>53261214563.051186</v>
      </c>
      <c r="K129" s="146">
        <f t="shared" si="68"/>
        <v>0.46841575792218121</v>
      </c>
      <c r="L129" s="106"/>
      <c r="M129" s="144" t="s">
        <v>1023</v>
      </c>
      <c r="N129" s="144" t="s">
        <v>540</v>
      </c>
      <c r="O129" s="145">
        <f>O130+O133+O137+O141</f>
        <v>109646368368.05118</v>
      </c>
      <c r="P129" s="145">
        <f t="shared" ref="P129:V129" si="105">P130+P133+P137+P141</f>
        <v>4058633358</v>
      </c>
      <c r="Q129" s="145">
        <f t="shared" si="105"/>
        <v>0</v>
      </c>
      <c r="R129" s="145">
        <f t="shared" si="63"/>
        <v>113705001726.05118</v>
      </c>
      <c r="S129" s="145">
        <f t="shared" si="105"/>
        <v>60443787163</v>
      </c>
      <c r="T129" s="145">
        <f t="shared" si="105"/>
        <v>7672742519</v>
      </c>
      <c r="U129" s="145">
        <f t="shared" si="105"/>
        <v>60443787163</v>
      </c>
      <c r="V129" s="145">
        <f t="shared" si="105"/>
        <v>53261214563.051186</v>
      </c>
      <c r="W129" s="146">
        <f t="shared" si="70"/>
        <v>0.46841575792218121</v>
      </c>
      <c r="X129" s="80"/>
      <c r="Y129" s="273"/>
      <c r="Z129" s="80"/>
      <c r="AA129" s="80"/>
      <c r="AB129" s="273"/>
      <c r="AC129" s="273"/>
    </row>
    <row r="130" spans="1:29" s="24" customFormat="1" x14ac:dyDescent="0.25">
      <c r="A130" s="144" t="s">
        <v>1024</v>
      </c>
      <c r="B130" s="144" t="s">
        <v>1025</v>
      </c>
      <c r="C130" s="145">
        <f>C131</f>
        <v>0</v>
      </c>
      <c r="D130" s="145">
        <f t="shared" ref="D130:J131" si="106">D131</f>
        <v>0</v>
      </c>
      <c r="E130" s="145">
        <f t="shared" si="106"/>
        <v>0</v>
      </c>
      <c r="F130" s="145">
        <f t="shared" si="106"/>
        <v>0</v>
      </c>
      <c r="G130" s="145">
        <f t="shared" si="106"/>
        <v>0</v>
      </c>
      <c r="H130" s="145">
        <f t="shared" si="106"/>
        <v>0</v>
      </c>
      <c r="I130" s="145">
        <f t="shared" si="106"/>
        <v>0</v>
      </c>
      <c r="J130" s="145">
        <f t="shared" si="106"/>
        <v>0</v>
      </c>
      <c r="K130" s="146" t="e">
        <f t="shared" si="68"/>
        <v>#DIV/0!</v>
      </c>
      <c r="L130" s="106"/>
      <c r="M130" s="144" t="s">
        <v>1024</v>
      </c>
      <c r="N130" s="144" t="s">
        <v>1025</v>
      </c>
      <c r="O130" s="145">
        <f>O131</f>
        <v>0</v>
      </c>
      <c r="P130" s="145">
        <f t="shared" ref="P130:V131" si="107">P131</f>
        <v>0</v>
      </c>
      <c r="Q130" s="145">
        <f t="shared" si="107"/>
        <v>0</v>
      </c>
      <c r="R130" s="145">
        <f t="shared" si="63"/>
        <v>0</v>
      </c>
      <c r="S130" s="145">
        <f t="shared" si="107"/>
        <v>0</v>
      </c>
      <c r="T130" s="145">
        <f t="shared" si="107"/>
        <v>0</v>
      </c>
      <c r="U130" s="145">
        <f t="shared" si="107"/>
        <v>0</v>
      </c>
      <c r="V130" s="145">
        <f t="shared" si="107"/>
        <v>0</v>
      </c>
      <c r="W130" s="146" t="e">
        <f t="shared" si="70"/>
        <v>#DIV/0!</v>
      </c>
      <c r="X130" s="80"/>
      <c r="Y130" s="273"/>
      <c r="Z130" s="80"/>
      <c r="AA130" s="80"/>
      <c r="AB130" s="273"/>
      <c r="AC130" s="273"/>
    </row>
    <row r="131" spans="1:29" s="24" customFormat="1" x14ac:dyDescent="0.25">
      <c r="A131" s="82" t="s">
        <v>1026</v>
      </c>
      <c r="B131" s="82" t="s">
        <v>1025</v>
      </c>
      <c r="C131" s="123">
        <f>C132</f>
        <v>0</v>
      </c>
      <c r="D131" s="123">
        <f t="shared" si="106"/>
        <v>0</v>
      </c>
      <c r="E131" s="123">
        <f t="shared" si="106"/>
        <v>0</v>
      </c>
      <c r="F131" s="123">
        <f t="shared" si="106"/>
        <v>0</v>
      </c>
      <c r="G131" s="123">
        <f t="shared" si="106"/>
        <v>0</v>
      </c>
      <c r="H131" s="123">
        <f t="shared" si="106"/>
        <v>0</v>
      </c>
      <c r="I131" s="123">
        <f t="shared" si="106"/>
        <v>0</v>
      </c>
      <c r="J131" s="123">
        <f t="shared" si="106"/>
        <v>0</v>
      </c>
      <c r="K131" s="107" t="e">
        <f t="shared" si="68"/>
        <v>#DIV/0!</v>
      </c>
      <c r="L131" s="106"/>
      <c r="M131" s="82" t="s">
        <v>1026</v>
      </c>
      <c r="N131" s="82" t="s">
        <v>1025</v>
      </c>
      <c r="O131" s="123">
        <f>O132</f>
        <v>0</v>
      </c>
      <c r="P131" s="123">
        <f t="shared" si="107"/>
        <v>0</v>
      </c>
      <c r="Q131" s="123">
        <f t="shared" si="107"/>
        <v>0</v>
      </c>
      <c r="R131" s="123">
        <f t="shared" si="63"/>
        <v>0</v>
      </c>
      <c r="S131" s="123">
        <f t="shared" si="107"/>
        <v>0</v>
      </c>
      <c r="T131" s="123">
        <f t="shared" si="107"/>
        <v>0</v>
      </c>
      <c r="U131" s="123">
        <f t="shared" si="107"/>
        <v>0</v>
      </c>
      <c r="V131" s="123">
        <f t="shared" si="107"/>
        <v>0</v>
      </c>
      <c r="W131" s="107" t="e">
        <f t="shared" si="70"/>
        <v>#DIV/0!</v>
      </c>
      <c r="X131" s="80"/>
      <c r="Y131" s="273"/>
      <c r="Z131" s="80"/>
      <c r="AA131" s="80"/>
      <c r="AB131" s="273"/>
      <c r="AC131" s="273"/>
    </row>
    <row r="132" spans="1:29" s="24" customFormat="1" x14ac:dyDescent="0.25">
      <c r="A132" s="90" t="s">
        <v>1027</v>
      </c>
      <c r="B132" s="108" t="s">
        <v>1025</v>
      </c>
      <c r="C132" s="132"/>
      <c r="D132" s="132"/>
      <c r="E132" s="132"/>
      <c r="F132" s="132">
        <f t="shared" si="66"/>
        <v>0</v>
      </c>
      <c r="G132" s="132"/>
      <c r="H132" s="132"/>
      <c r="I132" s="132"/>
      <c r="J132" s="132">
        <f t="shared" si="67"/>
        <v>0</v>
      </c>
      <c r="K132" s="302" t="e">
        <f t="shared" si="68"/>
        <v>#DIV/0!</v>
      </c>
      <c r="L132" s="106"/>
      <c r="M132" s="90" t="s">
        <v>1027</v>
      </c>
      <c r="N132" s="108" t="s">
        <v>1025</v>
      </c>
      <c r="O132" s="132"/>
      <c r="P132" s="132"/>
      <c r="Q132" s="132"/>
      <c r="R132" s="132">
        <f t="shared" si="63"/>
        <v>0</v>
      </c>
      <c r="S132" s="132"/>
      <c r="T132" s="132"/>
      <c r="U132" s="132"/>
      <c r="V132" s="132">
        <f t="shared" si="69"/>
        <v>0</v>
      </c>
      <c r="W132" s="302" t="e">
        <f t="shared" si="70"/>
        <v>#DIV/0!</v>
      </c>
      <c r="X132" s="80"/>
      <c r="Y132" s="273"/>
      <c r="Z132" s="80"/>
      <c r="AA132" s="80"/>
      <c r="AB132" s="273"/>
      <c r="AC132" s="273"/>
    </row>
    <row r="133" spans="1:29" s="24" customFormat="1" x14ac:dyDescent="0.25">
      <c r="A133" s="144" t="s">
        <v>1028</v>
      </c>
      <c r="B133" s="144" t="s">
        <v>1029</v>
      </c>
      <c r="C133" s="145">
        <f>+C134</f>
        <v>0</v>
      </c>
      <c r="D133" s="145">
        <f t="shared" ref="D133:J133" si="108">+D134</f>
        <v>0</v>
      </c>
      <c r="E133" s="145">
        <f t="shared" si="108"/>
        <v>0</v>
      </c>
      <c r="F133" s="145">
        <f t="shared" si="108"/>
        <v>0</v>
      </c>
      <c r="G133" s="145">
        <f t="shared" si="108"/>
        <v>0</v>
      </c>
      <c r="H133" s="145">
        <f t="shared" si="108"/>
        <v>0</v>
      </c>
      <c r="I133" s="145">
        <f t="shared" si="108"/>
        <v>0</v>
      </c>
      <c r="J133" s="145">
        <f t="shared" si="108"/>
        <v>0</v>
      </c>
      <c r="K133" s="146" t="e">
        <f t="shared" si="68"/>
        <v>#DIV/0!</v>
      </c>
      <c r="L133" s="106"/>
      <c r="M133" s="144" t="s">
        <v>1028</v>
      </c>
      <c r="N133" s="144" t="s">
        <v>1029</v>
      </c>
      <c r="O133" s="145">
        <f>+O134</f>
        <v>0</v>
      </c>
      <c r="P133" s="145">
        <f t="shared" ref="P133:V133" si="109">+P134</f>
        <v>0</v>
      </c>
      <c r="Q133" s="145">
        <f t="shared" si="109"/>
        <v>0</v>
      </c>
      <c r="R133" s="145">
        <f t="shared" si="63"/>
        <v>0</v>
      </c>
      <c r="S133" s="145">
        <f t="shared" si="109"/>
        <v>0</v>
      </c>
      <c r="T133" s="145">
        <f t="shared" si="109"/>
        <v>0</v>
      </c>
      <c r="U133" s="145">
        <f t="shared" si="109"/>
        <v>0</v>
      </c>
      <c r="V133" s="145">
        <f t="shared" si="109"/>
        <v>0</v>
      </c>
      <c r="W133" s="146" t="e">
        <f t="shared" si="70"/>
        <v>#DIV/0!</v>
      </c>
      <c r="X133" s="80"/>
      <c r="Y133" s="273"/>
      <c r="Z133" s="80"/>
      <c r="AA133" s="80"/>
      <c r="AB133" s="273"/>
      <c r="AC133" s="273"/>
    </row>
    <row r="134" spans="1:29" s="24" customFormat="1" x14ac:dyDescent="0.25">
      <c r="A134" s="144" t="s">
        <v>1030</v>
      </c>
      <c r="B134" s="144" t="s">
        <v>1029</v>
      </c>
      <c r="C134" s="145">
        <f>C135</f>
        <v>0</v>
      </c>
      <c r="D134" s="145">
        <f t="shared" ref="D134:J135" si="110">D135</f>
        <v>0</v>
      </c>
      <c r="E134" s="145">
        <f t="shared" si="110"/>
        <v>0</v>
      </c>
      <c r="F134" s="145">
        <f t="shared" si="110"/>
        <v>0</v>
      </c>
      <c r="G134" s="145">
        <f t="shared" si="110"/>
        <v>0</v>
      </c>
      <c r="H134" s="145">
        <f t="shared" si="110"/>
        <v>0</v>
      </c>
      <c r="I134" s="145">
        <f t="shared" si="110"/>
        <v>0</v>
      </c>
      <c r="J134" s="145">
        <f t="shared" si="110"/>
        <v>0</v>
      </c>
      <c r="K134" s="301" t="e">
        <f t="shared" si="68"/>
        <v>#DIV/0!</v>
      </c>
      <c r="L134" s="106"/>
      <c r="M134" s="144" t="s">
        <v>1030</v>
      </c>
      <c r="N134" s="144" t="s">
        <v>1029</v>
      </c>
      <c r="O134" s="145">
        <f>O135</f>
        <v>0</v>
      </c>
      <c r="P134" s="145">
        <f t="shared" ref="P134:V135" si="111">P135</f>
        <v>0</v>
      </c>
      <c r="Q134" s="145">
        <f t="shared" si="111"/>
        <v>0</v>
      </c>
      <c r="R134" s="145">
        <f t="shared" si="63"/>
        <v>0</v>
      </c>
      <c r="S134" s="145">
        <f t="shared" si="111"/>
        <v>0</v>
      </c>
      <c r="T134" s="145">
        <f t="shared" si="111"/>
        <v>0</v>
      </c>
      <c r="U134" s="145">
        <f t="shared" si="111"/>
        <v>0</v>
      </c>
      <c r="V134" s="145">
        <f t="shared" si="111"/>
        <v>0</v>
      </c>
      <c r="W134" s="301" t="e">
        <f t="shared" si="70"/>
        <v>#DIV/0!</v>
      </c>
      <c r="X134" s="80"/>
      <c r="Y134" s="273"/>
      <c r="Z134" s="80"/>
      <c r="AA134" s="80"/>
      <c r="AB134" s="273"/>
      <c r="AC134" s="273"/>
    </row>
    <row r="135" spans="1:29" s="24" customFormat="1" x14ac:dyDescent="0.25">
      <c r="A135" s="82" t="s">
        <v>1031</v>
      </c>
      <c r="B135" s="82" t="s">
        <v>1029</v>
      </c>
      <c r="C135" s="123">
        <f>C136</f>
        <v>0</v>
      </c>
      <c r="D135" s="123">
        <f t="shared" si="110"/>
        <v>0</v>
      </c>
      <c r="E135" s="123">
        <f t="shared" si="110"/>
        <v>0</v>
      </c>
      <c r="F135" s="123">
        <f t="shared" si="110"/>
        <v>0</v>
      </c>
      <c r="G135" s="123">
        <f t="shared" si="110"/>
        <v>0</v>
      </c>
      <c r="H135" s="123">
        <f t="shared" si="110"/>
        <v>0</v>
      </c>
      <c r="I135" s="123">
        <f t="shared" si="110"/>
        <v>0</v>
      </c>
      <c r="J135" s="123">
        <f t="shared" si="110"/>
        <v>0</v>
      </c>
      <c r="K135" s="303" t="e">
        <f t="shared" si="68"/>
        <v>#DIV/0!</v>
      </c>
      <c r="L135" s="106"/>
      <c r="M135" s="82" t="s">
        <v>1031</v>
      </c>
      <c r="N135" s="82" t="s">
        <v>1029</v>
      </c>
      <c r="O135" s="123">
        <f>O136</f>
        <v>0</v>
      </c>
      <c r="P135" s="123">
        <f t="shared" si="111"/>
        <v>0</v>
      </c>
      <c r="Q135" s="123">
        <f t="shared" si="111"/>
        <v>0</v>
      </c>
      <c r="R135" s="123">
        <f t="shared" si="63"/>
        <v>0</v>
      </c>
      <c r="S135" s="123">
        <f t="shared" si="111"/>
        <v>0</v>
      </c>
      <c r="T135" s="123">
        <f t="shared" si="111"/>
        <v>0</v>
      </c>
      <c r="U135" s="123">
        <f t="shared" si="111"/>
        <v>0</v>
      </c>
      <c r="V135" s="123">
        <f t="shared" si="111"/>
        <v>0</v>
      </c>
      <c r="W135" s="303" t="e">
        <f t="shared" si="70"/>
        <v>#DIV/0!</v>
      </c>
      <c r="X135" s="80"/>
      <c r="Y135" s="273"/>
      <c r="Z135" s="80"/>
      <c r="AA135" s="80"/>
      <c r="AB135" s="273"/>
      <c r="AC135" s="273"/>
    </row>
    <row r="136" spans="1:29" s="89" customFormat="1" x14ac:dyDescent="0.25">
      <c r="A136" s="90" t="s">
        <v>1032</v>
      </c>
      <c r="B136" s="108" t="s">
        <v>1029</v>
      </c>
      <c r="C136" s="132"/>
      <c r="D136" s="132"/>
      <c r="E136" s="132"/>
      <c r="F136" s="132">
        <f t="shared" si="66"/>
        <v>0</v>
      </c>
      <c r="G136" s="132"/>
      <c r="H136" s="132"/>
      <c r="I136" s="132"/>
      <c r="J136" s="132">
        <f t="shared" si="67"/>
        <v>0</v>
      </c>
      <c r="K136" s="302" t="e">
        <f t="shared" si="68"/>
        <v>#DIV/0!</v>
      </c>
      <c r="L136" s="111"/>
      <c r="M136" s="90" t="s">
        <v>1032</v>
      </c>
      <c r="N136" s="108" t="s">
        <v>1029</v>
      </c>
      <c r="O136" s="132"/>
      <c r="P136" s="132"/>
      <c r="Q136" s="132"/>
      <c r="R136" s="132">
        <f t="shared" si="63"/>
        <v>0</v>
      </c>
      <c r="S136" s="132"/>
      <c r="T136" s="132"/>
      <c r="U136" s="132"/>
      <c r="V136" s="132">
        <f t="shared" si="69"/>
        <v>0</v>
      </c>
      <c r="W136" s="302" t="e">
        <f t="shared" si="70"/>
        <v>#DIV/0!</v>
      </c>
      <c r="X136" s="80"/>
      <c r="Z136" s="80"/>
      <c r="AA136" s="80"/>
    </row>
    <row r="137" spans="1:29" s="24" customFormat="1" x14ac:dyDescent="0.25">
      <c r="A137" s="144" t="s">
        <v>1033</v>
      </c>
      <c r="B137" s="144" t="s">
        <v>1034</v>
      </c>
      <c r="C137" s="145">
        <f>C138</f>
        <v>2007901982.9000001</v>
      </c>
      <c r="D137" s="145">
        <f t="shared" ref="D137:J139" si="112">D138</f>
        <v>0</v>
      </c>
      <c r="E137" s="145">
        <f t="shared" si="112"/>
        <v>0</v>
      </c>
      <c r="F137" s="145">
        <f t="shared" si="112"/>
        <v>2007901982.9000001</v>
      </c>
      <c r="G137" s="145">
        <f t="shared" si="112"/>
        <v>1180446159</v>
      </c>
      <c r="H137" s="145">
        <f t="shared" si="112"/>
        <v>179698201</v>
      </c>
      <c r="I137" s="145">
        <f t="shared" si="112"/>
        <v>1180446159</v>
      </c>
      <c r="J137" s="145">
        <f t="shared" si="112"/>
        <v>827455823.9000001</v>
      </c>
      <c r="K137" s="146">
        <f t="shared" si="68"/>
        <v>0.41209970952113456</v>
      </c>
      <c r="L137" s="106"/>
      <c r="M137" s="144" t="s">
        <v>1033</v>
      </c>
      <c r="N137" s="144" t="s">
        <v>1034</v>
      </c>
      <c r="O137" s="145">
        <f>O138</f>
        <v>2007901982.9000001</v>
      </c>
      <c r="P137" s="145">
        <f t="shared" ref="P137:V139" si="113">P138</f>
        <v>0</v>
      </c>
      <c r="Q137" s="145">
        <f t="shared" si="113"/>
        <v>0</v>
      </c>
      <c r="R137" s="145">
        <f t="shared" ref="R137:R200" si="114">+O137+P137</f>
        <v>2007901982.9000001</v>
      </c>
      <c r="S137" s="145">
        <f t="shared" si="113"/>
        <v>1180446159</v>
      </c>
      <c r="T137" s="145">
        <f t="shared" si="113"/>
        <v>179698201</v>
      </c>
      <c r="U137" s="145">
        <f t="shared" si="113"/>
        <v>1180446159</v>
      </c>
      <c r="V137" s="145">
        <f t="shared" si="113"/>
        <v>827455823.9000001</v>
      </c>
      <c r="W137" s="146">
        <f t="shared" si="70"/>
        <v>0.41209970952113456</v>
      </c>
      <c r="X137" s="80"/>
      <c r="Y137" s="273"/>
      <c r="Z137" s="80"/>
      <c r="AA137" s="80"/>
      <c r="AB137" s="273"/>
      <c r="AC137" s="273"/>
    </row>
    <row r="138" spans="1:29" s="24" customFormat="1" x14ac:dyDescent="0.25">
      <c r="A138" s="144" t="s">
        <v>1035</v>
      </c>
      <c r="B138" s="144" t="s">
        <v>1034</v>
      </c>
      <c r="C138" s="145">
        <f>C139</f>
        <v>2007901982.9000001</v>
      </c>
      <c r="D138" s="145">
        <f t="shared" si="112"/>
        <v>0</v>
      </c>
      <c r="E138" s="145">
        <f t="shared" si="112"/>
        <v>0</v>
      </c>
      <c r="F138" s="145">
        <f t="shared" si="112"/>
        <v>2007901982.9000001</v>
      </c>
      <c r="G138" s="145">
        <f t="shared" si="112"/>
        <v>1180446159</v>
      </c>
      <c r="H138" s="145">
        <f t="shared" si="112"/>
        <v>179698201</v>
      </c>
      <c r="I138" s="145">
        <f t="shared" si="112"/>
        <v>1180446159</v>
      </c>
      <c r="J138" s="145">
        <f t="shared" si="112"/>
        <v>827455823.9000001</v>
      </c>
      <c r="K138" s="146">
        <f t="shared" si="68"/>
        <v>0.41209970952113456</v>
      </c>
      <c r="L138" s="106"/>
      <c r="M138" s="144" t="s">
        <v>1035</v>
      </c>
      <c r="N138" s="144" t="s">
        <v>1034</v>
      </c>
      <c r="O138" s="145">
        <f>O139</f>
        <v>2007901982.9000001</v>
      </c>
      <c r="P138" s="145">
        <f t="shared" si="113"/>
        <v>0</v>
      </c>
      <c r="Q138" s="145">
        <f t="shared" si="113"/>
        <v>0</v>
      </c>
      <c r="R138" s="145">
        <f t="shared" si="114"/>
        <v>2007901982.9000001</v>
      </c>
      <c r="S138" s="145">
        <f t="shared" si="113"/>
        <v>1180446159</v>
      </c>
      <c r="T138" s="145">
        <f t="shared" si="113"/>
        <v>179698201</v>
      </c>
      <c r="U138" s="145">
        <f t="shared" si="113"/>
        <v>1180446159</v>
      </c>
      <c r="V138" s="145">
        <f t="shared" si="113"/>
        <v>827455823.9000001</v>
      </c>
      <c r="W138" s="146">
        <f t="shared" si="70"/>
        <v>0.41209970952113456</v>
      </c>
      <c r="X138" s="80"/>
      <c r="Y138" s="273"/>
      <c r="Z138" s="80"/>
      <c r="AA138" s="150"/>
      <c r="AB138" s="273"/>
      <c r="AC138" s="2"/>
    </row>
    <row r="139" spans="1:29" s="24" customFormat="1" x14ac:dyDescent="0.25">
      <c r="A139" s="82" t="s">
        <v>1036</v>
      </c>
      <c r="B139" s="82" t="s">
        <v>1034</v>
      </c>
      <c r="C139" s="123">
        <f>C140</f>
        <v>2007901982.9000001</v>
      </c>
      <c r="D139" s="123">
        <f t="shared" si="112"/>
        <v>0</v>
      </c>
      <c r="E139" s="123">
        <f t="shared" si="112"/>
        <v>0</v>
      </c>
      <c r="F139" s="123">
        <f t="shared" si="112"/>
        <v>2007901982.9000001</v>
      </c>
      <c r="G139" s="123">
        <f t="shared" si="112"/>
        <v>1180446159</v>
      </c>
      <c r="H139" s="123">
        <f t="shared" si="112"/>
        <v>179698201</v>
      </c>
      <c r="I139" s="123">
        <f t="shared" si="112"/>
        <v>1180446159</v>
      </c>
      <c r="J139" s="123">
        <f t="shared" si="112"/>
        <v>827455823.9000001</v>
      </c>
      <c r="K139" s="83">
        <f t="shared" si="68"/>
        <v>0.41209970952113456</v>
      </c>
      <c r="L139" s="106"/>
      <c r="M139" s="82" t="s">
        <v>1036</v>
      </c>
      <c r="N139" s="82" t="s">
        <v>1034</v>
      </c>
      <c r="O139" s="123">
        <f>O140</f>
        <v>2007901982.9000001</v>
      </c>
      <c r="P139" s="123">
        <f t="shared" si="113"/>
        <v>0</v>
      </c>
      <c r="Q139" s="123">
        <f t="shared" si="113"/>
        <v>0</v>
      </c>
      <c r="R139" s="123">
        <f t="shared" si="114"/>
        <v>2007901982.9000001</v>
      </c>
      <c r="S139" s="123">
        <f t="shared" si="113"/>
        <v>1180446159</v>
      </c>
      <c r="T139" s="123">
        <f t="shared" si="113"/>
        <v>179698201</v>
      </c>
      <c r="U139" s="123">
        <f t="shared" si="113"/>
        <v>1180446159</v>
      </c>
      <c r="V139" s="123">
        <f t="shared" si="113"/>
        <v>827455823.9000001</v>
      </c>
      <c r="W139" s="83">
        <f t="shared" si="70"/>
        <v>0.41209970952113456</v>
      </c>
      <c r="X139" s="80"/>
      <c r="Y139" s="273"/>
      <c r="Z139" s="80"/>
      <c r="AA139" s="150"/>
      <c r="AB139" s="273"/>
      <c r="AC139" s="2"/>
    </row>
    <row r="140" spans="1:29" s="24" customFormat="1" x14ac:dyDescent="0.25">
      <c r="A140" s="109" t="s">
        <v>1037</v>
      </c>
      <c r="B140" s="110" t="s">
        <v>1034</v>
      </c>
      <c r="C140" s="126">
        <v>2007901982.9000001</v>
      </c>
      <c r="D140" s="126"/>
      <c r="E140" s="126"/>
      <c r="F140" s="126">
        <f t="shared" si="66"/>
        <v>2007901982.9000001</v>
      </c>
      <c r="G140" s="129">
        <v>1180446159</v>
      </c>
      <c r="H140" s="126">
        <v>179698201</v>
      </c>
      <c r="I140" s="126">
        <v>1180446159</v>
      </c>
      <c r="J140" s="129">
        <f t="shared" si="67"/>
        <v>827455823.9000001</v>
      </c>
      <c r="K140" s="95">
        <f t="shared" si="68"/>
        <v>0.41209970952113456</v>
      </c>
      <c r="L140" s="106"/>
      <c r="M140" s="109" t="s">
        <v>1037</v>
      </c>
      <c r="N140" s="110" t="s">
        <v>1034</v>
      </c>
      <c r="O140" s="126">
        <v>2007901982.9000001</v>
      </c>
      <c r="P140" s="126"/>
      <c r="Q140" s="126"/>
      <c r="R140" s="126">
        <f t="shared" si="114"/>
        <v>2007901982.9000001</v>
      </c>
      <c r="S140" s="129">
        <v>1180446159</v>
      </c>
      <c r="T140" s="126">
        <v>179698201</v>
      </c>
      <c r="U140" s="126">
        <f>1000747958+T140</f>
        <v>1180446159</v>
      </c>
      <c r="V140" s="129">
        <f t="shared" si="69"/>
        <v>827455823.9000001</v>
      </c>
      <c r="W140" s="95">
        <f t="shared" si="70"/>
        <v>0.41209970952113456</v>
      </c>
      <c r="X140" s="80"/>
      <c r="Y140" s="273"/>
      <c r="Z140" s="80"/>
      <c r="AA140" s="150"/>
      <c r="AB140" s="273"/>
      <c r="AC140" s="2"/>
    </row>
    <row r="141" spans="1:29" s="24" customFormat="1" x14ac:dyDescent="0.25">
      <c r="A141" s="144" t="s">
        <v>1038</v>
      </c>
      <c r="B141" s="144" t="s">
        <v>1039</v>
      </c>
      <c r="C141" s="145">
        <f>C142</f>
        <v>107638466385.15118</v>
      </c>
      <c r="D141" s="145">
        <f t="shared" ref="D141:J142" si="115">D142</f>
        <v>4058633358</v>
      </c>
      <c r="E141" s="145">
        <f t="shared" si="115"/>
        <v>0</v>
      </c>
      <c r="F141" s="145">
        <f t="shared" si="115"/>
        <v>111697099743.15118</v>
      </c>
      <c r="G141" s="145">
        <f t="shared" si="115"/>
        <v>59263341004</v>
      </c>
      <c r="H141" s="145">
        <f t="shared" si="115"/>
        <v>7493044318</v>
      </c>
      <c r="I141" s="145">
        <f t="shared" si="115"/>
        <v>59263341004</v>
      </c>
      <c r="J141" s="145">
        <f t="shared" si="115"/>
        <v>52433758739.151184</v>
      </c>
      <c r="K141" s="149">
        <f t="shared" si="68"/>
        <v>0.46942811281334285</v>
      </c>
      <c r="L141" s="106"/>
      <c r="M141" s="144" t="s">
        <v>1038</v>
      </c>
      <c r="N141" s="144" t="s">
        <v>1039</v>
      </c>
      <c r="O141" s="145">
        <f>O142</f>
        <v>107638466385.15118</v>
      </c>
      <c r="P141" s="145">
        <f t="shared" ref="P141:V142" si="116">P142</f>
        <v>4058633358</v>
      </c>
      <c r="Q141" s="145">
        <f t="shared" si="116"/>
        <v>0</v>
      </c>
      <c r="R141" s="145">
        <f t="shared" si="114"/>
        <v>111697099743.15118</v>
      </c>
      <c r="S141" s="145">
        <f t="shared" si="116"/>
        <v>59263341004</v>
      </c>
      <c r="T141" s="145">
        <f t="shared" si="116"/>
        <v>7493044318</v>
      </c>
      <c r="U141" s="145">
        <f t="shared" si="116"/>
        <v>59263341004</v>
      </c>
      <c r="V141" s="145">
        <f t="shared" si="116"/>
        <v>52433758739.151184</v>
      </c>
      <c r="W141" s="149">
        <f t="shared" si="70"/>
        <v>0.46942811281334285</v>
      </c>
      <c r="X141" s="80"/>
      <c r="Y141" s="273"/>
      <c r="Z141" s="80"/>
      <c r="AA141" s="150"/>
      <c r="AB141" s="273"/>
      <c r="AC141" s="2"/>
    </row>
    <row r="142" spans="1:29" s="24" customFormat="1" x14ac:dyDescent="0.25">
      <c r="A142" s="144" t="s">
        <v>1040</v>
      </c>
      <c r="B142" s="144" t="s">
        <v>1039</v>
      </c>
      <c r="C142" s="145">
        <f>C143</f>
        <v>107638466385.15118</v>
      </c>
      <c r="D142" s="145">
        <f t="shared" si="115"/>
        <v>4058633358</v>
      </c>
      <c r="E142" s="145">
        <f t="shared" si="115"/>
        <v>0</v>
      </c>
      <c r="F142" s="145">
        <f t="shared" si="115"/>
        <v>111697099743.15118</v>
      </c>
      <c r="G142" s="145">
        <f t="shared" si="115"/>
        <v>59263341004</v>
      </c>
      <c r="H142" s="145">
        <f t="shared" si="115"/>
        <v>7493044318</v>
      </c>
      <c r="I142" s="145">
        <f t="shared" si="115"/>
        <v>59263341004</v>
      </c>
      <c r="J142" s="145">
        <f t="shared" si="115"/>
        <v>52433758739.151184</v>
      </c>
      <c r="K142" s="146">
        <f t="shared" si="68"/>
        <v>0.46942811281334285</v>
      </c>
      <c r="L142" s="106"/>
      <c r="M142" s="144" t="s">
        <v>1040</v>
      </c>
      <c r="N142" s="144" t="s">
        <v>1039</v>
      </c>
      <c r="O142" s="145">
        <f>O143</f>
        <v>107638466385.15118</v>
      </c>
      <c r="P142" s="145">
        <f t="shared" si="116"/>
        <v>4058633358</v>
      </c>
      <c r="Q142" s="145">
        <f t="shared" si="116"/>
        <v>0</v>
      </c>
      <c r="R142" s="145">
        <f t="shared" si="114"/>
        <v>111697099743.15118</v>
      </c>
      <c r="S142" s="145">
        <f t="shared" si="116"/>
        <v>59263341004</v>
      </c>
      <c r="T142" s="145">
        <f t="shared" si="116"/>
        <v>7493044318</v>
      </c>
      <c r="U142" s="145">
        <f t="shared" si="116"/>
        <v>59263341004</v>
      </c>
      <c r="V142" s="145">
        <f t="shared" si="116"/>
        <v>52433758739.151184</v>
      </c>
      <c r="W142" s="146">
        <f t="shared" si="70"/>
        <v>0.46942811281334285</v>
      </c>
      <c r="X142" s="80"/>
      <c r="Y142" s="273"/>
      <c r="Z142" s="80"/>
      <c r="AA142" s="150"/>
      <c r="AB142" s="289"/>
      <c r="AC142" s="2"/>
    </row>
    <row r="143" spans="1:29" s="24" customFormat="1" x14ac:dyDescent="0.25">
      <c r="A143" s="144" t="s">
        <v>1041</v>
      </c>
      <c r="B143" s="144" t="s">
        <v>1042</v>
      </c>
      <c r="C143" s="145">
        <f>SUM(C144:C150)</f>
        <v>107638466385.15118</v>
      </c>
      <c r="D143" s="145">
        <f t="shared" ref="D143:J143" si="117">SUM(D144:D150)</f>
        <v>4058633358</v>
      </c>
      <c r="E143" s="145">
        <f t="shared" si="117"/>
        <v>0</v>
      </c>
      <c r="F143" s="145">
        <f t="shared" si="117"/>
        <v>111697099743.15118</v>
      </c>
      <c r="G143" s="145">
        <f t="shared" si="117"/>
        <v>59263341004</v>
      </c>
      <c r="H143" s="145">
        <f t="shared" si="117"/>
        <v>7493044318</v>
      </c>
      <c r="I143" s="145">
        <f t="shared" si="117"/>
        <v>59263341004</v>
      </c>
      <c r="J143" s="145">
        <f t="shared" si="117"/>
        <v>52433758739.151184</v>
      </c>
      <c r="K143" s="146">
        <f t="shared" ref="K143:K200" si="118">+J143/F143</f>
        <v>0.46942811281334285</v>
      </c>
      <c r="L143" s="106"/>
      <c r="M143" s="144" t="s">
        <v>1041</v>
      </c>
      <c r="N143" s="144" t="s">
        <v>1042</v>
      </c>
      <c r="O143" s="145">
        <f>SUM(O144:O150)</f>
        <v>107638466385.15118</v>
      </c>
      <c r="P143" s="145">
        <f t="shared" ref="P143:V143" si="119">SUM(P144:P150)</f>
        <v>4058633358</v>
      </c>
      <c r="Q143" s="145">
        <f t="shared" si="119"/>
        <v>0</v>
      </c>
      <c r="R143" s="145">
        <f t="shared" si="114"/>
        <v>111697099743.15118</v>
      </c>
      <c r="S143" s="145">
        <f t="shared" si="119"/>
        <v>59263341004</v>
      </c>
      <c r="T143" s="145">
        <f t="shared" si="119"/>
        <v>7493044318</v>
      </c>
      <c r="U143" s="145">
        <f t="shared" si="119"/>
        <v>59263341004</v>
      </c>
      <c r="V143" s="145">
        <f t="shared" si="119"/>
        <v>52433758739.151184</v>
      </c>
      <c r="W143" s="146">
        <f t="shared" ref="W143:W200" si="120">+V143/R143</f>
        <v>0.46942811281334285</v>
      </c>
      <c r="X143" s="80"/>
      <c r="Y143" s="273"/>
      <c r="Z143" s="80"/>
      <c r="AA143" s="150"/>
      <c r="AB143" s="80"/>
      <c r="AC143" s="2"/>
    </row>
    <row r="144" spans="1:29" s="24" customFormat="1" x14ac:dyDescent="0.25">
      <c r="A144" s="101">
        <v>10260501101</v>
      </c>
      <c r="B144" s="115" t="s">
        <v>1043</v>
      </c>
      <c r="C144" s="125">
        <v>92986674575.831177</v>
      </c>
      <c r="D144" s="126">
        <v>4058633358</v>
      </c>
      <c r="E144" s="128">
        <f>E145+E146+E147+E148+E149+E150</f>
        <v>0</v>
      </c>
      <c r="F144" s="128">
        <f t="shared" ref="F144:F150" si="121">+C144+D144-E144</f>
        <v>97045307933.831177</v>
      </c>
      <c r="G144" s="296">
        <v>52183727013</v>
      </c>
      <c r="H144" s="126">
        <v>5798191890</v>
      </c>
      <c r="I144" s="296">
        <v>52183727013</v>
      </c>
      <c r="J144" s="127">
        <f t="shared" ref="J144:J150" si="122">+F144-I144</f>
        <v>44861580920.831177</v>
      </c>
      <c r="K144" s="93">
        <f t="shared" si="118"/>
        <v>0.46227460014263999</v>
      </c>
      <c r="L144" s="106"/>
      <c r="M144" s="101">
        <v>10260501101</v>
      </c>
      <c r="N144" s="115" t="s">
        <v>1043</v>
      </c>
      <c r="O144" s="125">
        <v>92986674575.831177</v>
      </c>
      <c r="P144" s="126">
        <v>4058633358</v>
      </c>
      <c r="Q144" s="128">
        <f>Q145+Q146+Q147+Q148+Q149+Q150</f>
        <v>0</v>
      </c>
      <c r="R144" s="128">
        <f t="shared" si="114"/>
        <v>97045307933.831177</v>
      </c>
      <c r="S144" s="296">
        <v>52183727013</v>
      </c>
      <c r="T144" s="126">
        <v>5798191890</v>
      </c>
      <c r="U144" s="296">
        <f>46385535123+T144</f>
        <v>52183727013</v>
      </c>
      <c r="V144" s="127">
        <f t="shared" ref="V144:V150" si="123">+R144-U144</f>
        <v>44861580920.831177</v>
      </c>
      <c r="W144" s="93">
        <f t="shared" si="120"/>
        <v>0.46227460014263999</v>
      </c>
      <c r="X144" s="80"/>
      <c r="Y144" s="273"/>
      <c r="Z144" s="80"/>
      <c r="AA144" s="150"/>
      <c r="AB144" s="273"/>
      <c r="AC144" s="2"/>
    </row>
    <row r="145" spans="1:29" s="24" customFormat="1" x14ac:dyDescent="0.25">
      <c r="A145" s="101">
        <v>10260501102</v>
      </c>
      <c r="B145" s="115" t="s">
        <v>1044</v>
      </c>
      <c r="C145" s="125">
        <v>2500000000</v>
      </c>
      <c r="D145" s="126"/>
      <c r="E145" s="128"/>
      <c r="F145" s="128">
        <f t="shared" si="121"/>
        <v>2500000000</v>
      </c>
      <c r="G145" s="128">
        <v>2544878024</v>
      </c>
      <c r="H145" s="126"/>
      <c r="I145" s="128">
        <v>2544878024</v>
      </c>
      <c r="J145" s="127">
        <f t="shared" si="122"/>
        <v>-44878024</v>
      </c>
      <c r="K145" s="93">
        <f t="shared" si="118"/>
        <v>-1.79512096E-2</v>
      </c>
      <c r="L145" s="106"/>
      <c r="M145" s="101">
        <v>10260501102</v>
      </c>
      <c r="N145" s="115" t="s">
        <v>1044</v>
      </c>
      <c r="O145" s="125">
        <v>2500000000</v>
      </c>
      <c r="P145" s="126"/>
      <c r="Q145" s="128"/>
      <c r="R145" s="128">
        <f t="shared" si="114"/>
        <v>2500000000</v>
      </c>
      <c r="S145" s="128">
        <v>2544878024</v>
      </c>
      <c r="T145" s="126"/>
      <c r="U145" s="128">
        <v>2544878024</v>
      </c>
      <c r="V145" s="127">
        <f t="shared" si="123"/>
        <v>-44878024</v>
      </c>
      <c r="W145" s="93">
        <f t="shared" si="120"/>
        <v>-1.79512096E-2</v>
      </c>
      <c r="X145" s="80"/>
      <c r="Y145" s="273"/>
      <c r="Z145" s="80"/>
      <c r="AA145" s="150"/>
      <c r="AB145" s="273"/>
      <c r="AC145" s="2"/>
    </row>
    <row r="146" spans="1:29" s="24" customFormat="1" x14ac:dyDescent="0.25">
      <c r="A146" s="115">
        <v>10260501103</v>
      </c>
      <c r="B146" s="115" t="s">
        <v>1045</v>
      </c>
      <c r="C146" s="125">
        <v>2985366989.2200003</v>
      </c>
      <c r="D146" s="26"/>
      <c r="E146" s="128"/>
      <c r="F146" s="128">
        <f t="shared" si="121"/>
        <v>2985366989.2200003</v>
      </c>
      <c r="G146" s="128">
        <v>2839883539</v>
      </c>
      <c r="H146" s="126"/>
      <c r="I146" s="128">
        <v>2839883539</v>
      </c>
      <c r="J146" s="127">
        <f t="shared" si="122"/>
        <v>145483450.22000027</v>
      </c>
      <c r="K146" s="93">
        <f t="shared" si="118"/>
        <v>4.8732182926029925E-2</v>
      </c>
      <c r="L146" s="106"/>
      <c r="M146" s="115">
        <v>10260501103</v>
      </c>
      <c r="N146" s="115" t="s">
        <v>1045</v>
      </c>
      <c r="O146" s="125">
        <v>2985366989.2200003</v>
      </c>
      <c r="P146" s="295"/>
      <c r="Q146" s="128"/>
      <c r="R146" s="128">
        <f t="shared" si="114"/>
        <v>2985366989.2200003</v>
      </c>
      <c r="S146" s="128">
        <v>2839883539</v>
      </c>
      <c r="T146" s="126"/>
      <c r="U146" s="128">
        <v>2839883539</v>
      </c>
      <c r="V146" s="127">
        <f t="shared" si="123"/>
        <v>145483450.22000027</v>
      </c>
      <c r="W146" s="93">
        <f t="shared" si="120"/>
        <v>4.8732182926029925E-2</v>
      </c>
      <c r="X146" s="80"/>
      <c r="Y146" s="273"/>
      <c r="Z146" s="80"/>
      <c r="AA146" s="80"/>
      <c r="AB146" s="273"/>
      <c r="AC146" s="273"/>
    </row>
    <row r="147" spans="1:29" s="24" customFormat="1" x14ac:dyDescent="0.25">
      <c r="A147" s="115">
        <v>10260501104</v>
      </c>
      <c r="B147" s="115" t="s">
        <v>1046</v>
      </c>
      <c r="C147" s="125">
        <v>2009918349.1600001</v>
      </c>
      <c r="D147" s="126"/>
      <c r="E147" s="128"/>
      <c r="F147" s="128">
        <f t="shared" si="121"/>
        <v>2009918349.1600001</v>
      </c>
      <c r="G147" s="128">
        <v>1694852428</v>
      </c>
      <c r="H147" s="126">
        <v>1694852428</v>
      </c>
      <c r="I147" s="128">
        <v>1694852428</v>
      </c>
      <c r="J147" s="127">
        <f t="shared" si="122"/>
        <v>315065921.16000009</v>
      </c>
      <c r="K147" s="93">
        <f t="shared" si="118"/>
        <v>0.15675558228107861</v>
      </c>
      <c r="L147" s="106"/>
      <c r="M147" s="115">
        <v>10260501104</v>
      </c>
      <c r="N147" s="115" t="s">
        <v>1046</v>
      </c>
      <c r="O147" s="125">
        <v>2009918349.1600001</v>
      </c>
      <c r="P147" s="126"/>
      <c r="Q147" s="128"/>
      <c r="R147" s="128">
        <f t="shared" si="114"/>
        <v>2009918349.1600001</v>
      </c>
      <c r="S147" s="128">
        <v>1694852428</v>
      </c>
      <c r="T147" s="126">
        <v>1694852428</v>
      </c>
      <c r="U147" s="128">
        <f>T147</f>
        <v>1694852428</v>
      </c>
      <c r="V147" s="127">
        <f t="shared" si="123"/>
        <v>315065921.16000009</v>
      </c>
      <c r="W147" s="93">
        <f t="shared" si="120"/>
        <v>0.15675558228107861</v>
      </c>
      <c r="X147" s="80"/>
      <c r="Y147" s="273"/>
      <c r="Z147" s="80"/>
      <c r="AA147" s="80"/>
      <c r="AB147" s="273"/>
      <c r="AC147" s="273"/>
    </row>
    <row r="148" spans="1:29" s="24" customFormat="1" x14ac:dyDescent="0.25">
      <c r="A148" s="101">
        <v>10260501105</v>
      </c>
      <c r="B148" s="115" t="s">
        <v>1047</v>
      </c>
      <c r="C148" s="125">
        <v>0</v>
      </c>
      <c r="D148" s="134"/>
      <c r="E148" s="128"/>
      <c r="F148" s="128">
        <f t="shared" si="121"/>
        <v>0</v>
      </c>
      <c r="G148" s="128"/>
      <c r="H148" s="126"/>
      <c r="I148" s="128"/>
      <c r="J148" s="127">
        <f t="shared" si="122"/>
        <v>0</v>
      </c>
      <c r="K148" s="93" t="e">
        <f t="shared" si="118"/>
        <v>#DIV/0!</v>
      </c>
      <c r="L148" s="106"/>
      <c r="M148" s="101">
        <v>10260501105</v>
      </c>
      <c r="N148" s="115" t="s">
        <v>1047</v>
      </c>
      <c r="O148" s="125">
        <v>0</v>
      </c>
      <c r="P148" s="134"/>
      <c r="Q148" s="128"/>
      <c r="R148" s="128">
        <f t="shared" si="114"/>
        <v>0</v>
      </c>
      <c r="S148" s="128"/>
      <c r="T148" s="126"/>
      <c r="U148" s="128"/>
      <c r="V148" s="127">
        <f t="shared" si="123"/>
        <v>0</v>
      </c>
      <c r="W148" s="93" t="e">
        <f t="shared" si="120"/>
        <v>#DIV/0!</v>
      </c>
      <c r="X148" s="80"/>
      <c r="Y148" s="273"/>
      <c r="Z148" s="80"/>
      <c r="AA148" s="80"/>
      <c r="AB148" s="273"/>
      <c r="AC148" s="273"/>
    </row>
    <row r="149" spans="1:29" s="24" customFormat="1" x14ac:dyDescent="0.25">
      <c r="A149" s="115">
        <v>10260501106</v>
      </c>
      <c r="B149" s="115" t="s">
        <v>1048</v>
      </c>
      <c r="C149" s="125">
        <v>7156506470.9400005</v>
      </c>
      <c r="D149" s="135"/>
      <c r="E149" s="128"/>
      <c r="F149" s="128">
        <f t="shared" si="121"/>
        <v>7156506470.9400005</v>
      </c>
      <c r="G149" s="128"/>
      <c r="H149" s="126"/>
      <c r="I149" s="128"/>
      <c r="J149" s="127">
        <f t="shared" si="122"/>
        <v>7156506470.9400005</v>
      </c>
      <c r="K149" s="93">
        <f t="shared" si="118"/>
        <v>1</v>
      </c>
      <c r="L149" s="106"/>
      <c r="M149" s="115">
        <v>10260501106</v>
      </c>
      <c r="N149" s="115" t="s">
        <v>1048</v>
      </c>
      <c r="O149" s="125">
        <v>7156506470.9400005</v>
      </c>
      <c r="P149" s="135"/>
      <c r="Q149" s="128"/>
      <c r="R149" s="128">
        <f t="shared" si="114"/>
        <v>7156506470.9400005</v>
      </c>
      <c r="S149" s="128"/>
      <c r="T149" s="126"/>
      <c r="U149" s="128"/>
      <c r="V149" s="127">
        <f t="shared" si="123"/>
        <v>7156506470.9400005</v>
      </c>
      <c r="W149" s="93">
        <f t="shared" si="120"/>
        <v>1</v>
      </c>
      <c r="X149" s="80"/>
      <c r="Y149" s="273"/>
      <c r="Z149" s="80"/>
      <c r="AA149" s="80"/>
      <c r="AB149" s="273"/>
      <c r="AC149" s="273"/>
    </row>
    <row r="150" spans="1:29" s="24" customFormat="1" x14ac:dyDescent="0.25">
      <c r="A150" s="101">
        <v>10260501107</v>
      </c>
      <c r="B150" s="101" t="s">
        <v>1050</v>
      </c>
      <c r="C150" s="125">
        <v>0</v>
      </c>
      <c r="D150" s="135"/>
      <c r="E150" s="128"/>
      <c r="F150" s="128">
        <f t="shared" si="121"/>
        <v>0</v>
      </c>
      <c r="G150" s="128"/>
      <c r="H150" s="126"/>
      <c r="I150" s="128"/>
      <c r="J150" s="127">
        <f t="shared" si="122"/>
        <v>0</v>
      </c>
      <c r="K150" s="93" t="e">
        <f t="shared" si="118"/>
        <v>#DIV/0!</v>
      </c>
      <c r="L150" s="106"/>
      <c r="M150" s="101">
        <v>10260501107</v>
      </c>
      <c r="N150" s="101" t="s">
        <v>1050</v>
      </c>
      <c r="O150" s="125">
        <v>0</v>
      </c>
      <c r="P150" s="135"/>
      <c r="Q150" s="128"/>
      <c r="R150" s="128">
        <f t="shared" si="114"/>
        <v>0</v>
      </c>
      <c r="S150" s="128"/>
      <c r="T150" s="126"/>
      <c r="U150" s="128"/>
      <c r="V150" s="127">
        <f t="shared" si="123"/>
        <v>0</v>
      </c>
      <c r="W150" s="93" t="e">
        <f t="shared" si="120"/>
        <v>#DIV/0!</v>
      </c>
      <c r="X150" s="80"/>
      <c r="Y150" s="273"/>
      <c r="Z150" s="80"/>
      <c r="AA150" s="80"/>
      <c r="AB150" s="273"/>
      <c r="AC150" s="273"/>
    </row>
    <row r="151" spans="1:29" s="24" customFormat="1" x14ac:dyDescent="0.25">
      <c r="A151" s="144" t="s">
        <v>1049</v>
      </c>
      <c r="B151" s="144" t="s">
        <v>1052</v>
      </c>
      <c r="C151" s="145">
        <f>+C152+C181+C191+C196</f>
        <v>502459540.29000002</v>
      </c>
      <c r="D151" s="145">
        <f t="shared" ref="D151:J151" si="124">+D152+D181+D191+D196</f>
        <v>31335205898.329998</v>
      </c>
      <c r="E151" s="145">
        <f t="shared" si="124"/>
        <v>0</v>
      </c>
      <c r="F151" s="145">
        <f t="shared" si="124"/>
        <v>31837665438.619999</v>
      </c>
      <c r="G151" s="145">
        <f t="shared" si="124"/>
        <v>5354358880.8299999</v>
      </c>
      <c r="H151" s="145">
        <f t="shared" si="124"/>
        <v>1484553137.7600002</v>
      </c>
      <c r="I151" s="145">
        <f t="shared" si="124"/>
        <v>5354358880.8299999</v>
      </c>
      <c r="J151" s="145">
        <f t="shared" si="124"/>
        <v>26483306557.790001</v>
      </c>
      <c r="K151" s="149">
        <f t="shared" si="118"/>
        <v>0.83182313127975116</v>
      </c>
      <c r="L151" s="106"/>
      <c r="M151" s="144" t="s">
        <v>1049</v>
      </c>
      <c r="N151" s="144" t="s">
        <v>1052</v>
      </c>
      <c r="O151" s="145">
        <f>+O152+O181+O191+O196</f>
        <v>502459540.29000002</v>
      </c>
      <c r="P151" s="145">
        <f>+P152+P181+P191+P196</f>
        <v>31335205898.329998</v>
      </c>
      <c r="Q151" s="145">
        <f t="shared" ref="Q151:V151" si="125">+Q152+Q181+Q191+Q196</f>
        <v>0</v>
      </c>
      <c r="R151" s="145">
        <f t="shared" si="114"/>
        <v>31837665438.619999</v>
      </c>
      <c r="S151" s="145">
        <f t="shared" si="125"/>
        <v>5354358880.8299999</v>
      </c>
      <c r="T151" s="145">
        <f t="shared" si="125"/>
        <v>1417300648.3699999</v>
      </c>
      <c r="U151" s="145">
        <f t="shared" si="125"/>
        <v>5354358880.8299999</v>
      </c>
      <c r="V151" s="145">
        <f t="shared" si="125"/>
        <v>24167612146.399998</v>
      </c>
      <c r="W151" s="149">
        <f t="shared" si="120"/>
        <v>0.75908870243620286</v>
      </c>
      <c r="X151" s="80"/>
      <c r="Y151" s="273"/>
      <c r="Z151" s="80"/>
      <c r="AA151" s="80"/>
      <c r="AB151" s="273"/>
      <c r="AC151" s="273"/>
    </row>
    <row r="152" spans="1:29" s="24" customFormat="1" x14ac:dyDescent="0.25">
      <c r="A152" s="144" t="s">
        <v>1051</v>
      </c>
      <c r="B152" s="144" t="s">
        <v>1052</v>
      </c>
      <c r="C152" s="145">
        <f t="shared" ref="C152:J156" si="126">C153</f>
        <v>502459540.29000002</v>
      </c>
      <c r="D152" s="145">
        <f t="shared" si="126"/>
        <v>0</v>
      </c>
      <c r="E152" s="145">
        <f t="shared" si="126"/>
        <v>0</v>
      </c>
      <c r="F152" s="145">
        <f t="shared" si="126"/>
        <v>502459540.29000002</v>
      </c>
      <c r="G152" s="145">
        <f t="shared" si="126"/>
        <v>1742372037.2399998</v>
      </c>
      <c r="H152" s="145">
        <f t="shared" si="126"/>
        <v>168995056.37</v>
      </c>
      <c r="I152" s="145">
        <f t="shared" si="126"/>
        <v>1742372037.2399998</v>
      </c>
      <c r="J152" s="145">
        <f t="shared" si="126"/>
        <v>-1239912496.9499998</v>
      </c>
      <c r="K152" s="146">
        <f t="shared" si="118"/>
        <v>-2.4676862464077618</v>
      </c>
      <c r="L152" s="106"/>
      <c r="M152" s="144" t="s">
        <v>1051</v>
      </c>
      <c r="N152" s="144" t="s">
        <v>1052</v>
      </c>
      <c r="O152" s="145">
        <f t="shared" ref="O152:V156" si="127">O153</f>
        <v>502459540.29000002</v>
      </c>
      <c r="P152" s="145">
        <f t="shared" si="127"/>
        <v>0</v>
      </c>
      <c r="Q152" s="145">
        <f t="shared" si="127"/>
        <v>0</v>
      </c>
      <c r="R152" s="145">
        <f t="shared" si="114"/>
        <v>502459540.29000002</v>
      </c>
      <c r="S152" s="145">
        <f t="shared" si="127"/>
        <v>1742372037.2399998</v>
      </c>
      <c r="T152" s="145">
        <f t="shared" si="127"/>
        <v>168995056.37</v>
      </c>
      <c r="U152" s="145">
        <f t="shared" si="127"/>
        <v>1742372037.2399998</v>
      </c>
      <c r="V152" s="145">
        <f t="shared" si="127"/>
        <v>-1239912496.9499998</v>
      </c>
      <c r="W152" s="146">
        <f t="shared" si="120"/>
        <v>-2.4676862464077618</v>
      </c>
      <c r="X152" s="80"/>
      <c r="Y152" s="273"/>
      <c r="Z152" s="80"/>
      <c r="AA152" s="80"/>
      <c r="AB152" s="273"/>
      <c r="AC152" s="273"/>
    </row>
    <row r="153" spans="1:29" s="24" customFormat="1" x14ac:dyDescent="0.25">
      <c r="A153" s="144" t="s">
        <v>1053</v>
      </c>
      <c r="B153" s="144" t="s">
        <v>1054</v>
      </c>
      <c r="C153" s="145">
        <f t="shared" si="126"/>
        <v>502459540.29000002</v>
      </c>
      <c r="D153" s="145">
        <f t="shared" si="126"/>
        <v>0</v>
      </c>
      <c r="E153" s="145">
        <f t="shared" si="126"/>
        <v>0</v>
      </c>
      <c r="F153" s="145">
        <f t="shared" si="126"/>
        <v>502459540.29000002</v>
      </c>
      <c r="G153" s="145">
        <f t="shared" si="126"/>
        <v>1742372037.2399998</v>
      </c>
      <c r="H153" s="145">
        <f t="shared" si="126"/>
        <v>168995056.37</v>
      </c>
      <c r="I153" s="145">
        <f t="shared" si="126"/>
        <v>1742372037.2399998</v>
      </c>
      <c r="J153" s="145">
        <f t="shared" si="126"/>
        <v>-1239912496.9499998</v>
      </c>
      <c r="K153" s="146">
        <f t="shared" si="118"/>
        <v>-2.4676862464077618</v>
      </c>
      <c r="L153" s="106"/>
      <c r="M153" s="144" t="s">
        <v>1053</v>
      </c>
      <c r="N153" s="144" t="s">
        <v>1054</v>
      </c>
      <c r="O153" s="145">
        <f t="shared" si="127"/>
        <v>502459540.29000002</v>
      </c>
      <c r="P153" s="145">
        <f t="shared" si="127"/>
        <v>0</v>
      </c>
      <c r="Q153" s="145">
        <f t="shared" si="127"/>
        <v>0</v>
      </c>
      <c r="R153" s="145">
        <f t="shared" si="114"/>
        <v>502459540.29000002</v>
      </c>
      <c r="S153" s="145">
        <f t="shared" si="127"/>
        <v>1742372037.2399998</v>
      </c>
      <c r="T153" s="145">
        <f t="shared" si="127"/>
        <v>168995056.37</v>
      </c>
      <c r="U153" s="145">
        <f t="shared" si="127"/>
        <v>1742372037.2399998</v>
      </c>
      <c r="V153" s="145">
        <f t="shared" si="127"/>
        <v>-1239912496.9499998</v>
      </c>
      <c r="W153" s="146">
        <f t="shared" si="120"/>
        <v>-2.4676862464077618</v>
      </c>
      <c r="X153" s="80"/>
      <c r="Y153" s="273"/>
      <c r="Z153" s="80"/>
      <c r="AA153" s="80"/>
      <c r="AB153" s="273"/>
      <c r="AC153" s="273"/>
    </row>
    <row r="154" spans="1:29" s="24" customFormat="1" x14ac:dyDescent="0.25">
      <c r="A154" s="144" t="s">
        <v>1055</v>
      </c>
      <c r="B154" s="144" t="s">
        <v>1056</v>
      </c>
      <c r="C154" s="145">
        <f t="shared" si="126"/>
        <v>502459540.29000002</v>
      </c>
      <c r="D154" s="145">
        <f t="shared" si="126"/>
        <v>0</v>
      </c>
      <c r="E154" s="145">
        <f t="shared" si="126"/>
        <v>0</v>
      </c>
      <c r="F154" s="145">
        <f t="shared" si="126"/>
        <v>502459540.29000002</v>
      </c>
      <c r="G154" s="145">
        <f t="shared" si="126"/>
        <v>1742372037.2399998</v>
      </c>
      <c r="H154" s="145">
        <f t="shared" si="126"/>
        <v>168995056.37</v>
      </c>
      <c r="I154" s="145">
        <f t="shared" si="126"/>
        <v>1742372037.2399998</v>
      </c>
      <c r="J154" s="145">
        <f t="shared" si="126"/>
        <v>-1239912496.9499998</v>
      </c>
      <c r="K154" s="146">
        <f t="shared" si="118"/>
        <v>-2.4676862464077618</v>
      </c>
      <c r="L154" s="106"/>
      <c r="M154" s="144" t="s">
        <v>1055</v>
      </c>
      <c r="N154" s="144" t="s">
        <v>1056</v>
      </c>
      <c r="O154" s="145">
        <f t="shared" si="127"/>
        <v>502459540.29000002</v>
      </c>
      <c r="P154" s="145">
        <f t="shared" si="127"/>
        <v>0</v>
      </c>
      <c r="Q154" s="145">
        <f t="shared" si="127"/>
        <v>0</v>
      </c>
      <c r="R154" s="145">
        <f t="shared" si="114"/>
        <v>502459540.29000002</v>
      </c>
      <c r="S154" s="145">
        <f t="shared" si="127"/>
        <v>1742372037.2399998</v>
      </c>
      <c r="T154" s="145">
        <f t="shared" si="127"/>
        <v>168995056.37</v>
      </c>
      <c r="U154" s="145">
        <f t="shared" si="127"/>
        <v>1742372037.2399998</v>
      </c>
      <c r="V154" s="145">
        <f t="shared" si="127"/>
        <v>-1239912496.9499998</v>
      </c>
      <c r="W154" s="146">
        <f t="shared" si="120"/>
        <v>-2.4676862464077618</v>
      </c>
      <c r="X154" s="80"/>
      <c r="Y154" s="273"/>
      <c r="Z154" s="80"/>
      <c r="AA154" s="80"/>
      <c r="AB154" s="273"/>
      <c r="AC154" s="273"/>
    </row>
    <row r="155" spans="1:29" s="24" customFormat="1" x14ac:dyDescent="0.25">
      <c r="A155" s="144" t="s">
        <v>1057</v>
      </c>
      <c r="B155" s="144" t="s">
        <v>1058</v>
      </c>
      <c r="C155" s="145">
        <f t="shared" si="126"/>
        <v>502459540.29000002</v>
      </c>
      <c r="D155" s="145">
        <f t="shared" si="126"/>
        <v>0</v>
      </c>
      <c r="E155" s="145">
        <f t="shared" si="126"/>
        <v>0</v>
      </c>
      <c r="F155" s="145">
        <f t="shared" si="126"/>
        <v>502459540.29000002</v>
      </c>
      <c r="G155" s="145">
        <f t="shared" si="126"/>
        <v>1742372037.2399998</v>
      </c>
      <c r="H155" s="145">
        <f t="shared" si="126"/>
        <v>168995056.37</v>
      </c>
      <c r="I155" s="145">
        <f t="shared" si="126"/>
        <v>1742372037.2399998</v>
      </c>
      <c r="J155" s="145">
        <f t="shared" si="126"/>
        <v>-1239912496.9499998</v>
      </c>
      <c r="K155" s="146">
        <f t="shared" si="118"/>
        <v>-2.4676862464077618</v>
      </c>
      <c r="L155" s="106"/>
      <c r="M155" s="144" t="s">
        <v>1057</v>
      </c>
      <c r="N155" s="144" t="s">
        <v>1058</v>
      </c>
      <c r="O155" s="145">
        <f t="shared" si="127"/>
        <v>502459540.29000002</v>
      </c>
      <c r="P155" s="145">
        <f t="shared" si="127"/>
        <v>0</v>
      </c>
      <c r="Q155" s="145">
        <f t="shared" si="127"/>
        <v>0</v>
      </c>
      <c r="R155" s="145">
        <f t="shared" si="114"/>
        <v>502459540.29000002</v>
      </c>
      <c r="S155" s="145">
        <f t="shared" si="127"/>
        <v>1742372037.2399998</v>
      </c>
      <c r="T155" s="145">
        <f t="shared" si="127"/>
        <v>168995056.37</v>
      </c>
      <c r="U155" s="145">
        <f t="shared" si="127"/>
        <v>1742372037.2399998</v>
      </c>
      <c r="V155" s="145">
        <f t="shared" si="127"/>
        <v>-1239912496.9499998</v>
      </c>
      <c r="W155" s="146">
        <f t="shared" si="120"/>
        <v>-2.4676862464077618</v>
      </c>
      <c r="X155" s="80"/>
      <c r="Y155" s="273"/>
      <c r="Z155" s="80"/>
      <c r="AA155" s="80"/>
      <c r="AB155" s="273"/>
      <c r="AC155" s="273"/>
    </row>
    <row r="156" spans="1:29" s="24" customFormat="1" x14ac:dyDescent="0.25">
      <c r="A156" s="144" t="s">
        <v>1059</v>
      </c>
      <c r="B156" s="144" t="s">
        <v>1058</v>
      </c>
      <c r="C156" s="145">
        <f t="shared" si="126"/>
        <v>502459540.29000002</v>
      </c>
      <c r="D156" s="145">
        <f t="shared" si="126"/>
        <v>0</v>
      </c>
      <c r="E156" s="145">
        <f t="shared" si="126"/>
        <v>0</v>
      </c>
      <c r="F156" s="145">
        <f t="shared" si="126"/>
        <v>502459540.29000002</v>
      </c>
      <c r="G156" s="145">
        <f t="shared" si="126"/>
        <v>1742372037.2399998</v>
      </c>
      <c r="H156" s="145">
        <f t="shared" si="126"/>
        <v>168995056.37</v>
      </c>
      <c r="I156" s="145">
        <f t="shared" si="126"/>
        <v>1742372037.2399998</v>
      </c>
      <c r="J156" s="145">
        <f t="shared" si="126"/>
        <v>-1239912496.9499998</v>
      </c>
      <c r="K156" s="146">
        <f t="shared" si="118"/>
        <v>-2.4676862464077618</v>
      </c>
      <c r="L156" s="106"/>
      <c r="M156" s="144" t="s">
        <v>1059</v>
      </c>
      <c r="N156" s="144" t="s">
        <v>1058</v>
      </c>
      <c r="O156" s="145">
        <f t="shared" si="127"/>
        <v>502459540.29000002</v>
      </c>
      <c r="P156" s="145">
        <f t="shared" si="127"/>
        <v>0</v>
      </c>
      <c r="Q156" s="145">
        <f t="shared" si="127"/>
        <v>0</v>
      </c>
      <c r="R156" s="145">
        <f t="shared" si="114"/>
        <v>502459540.29000002</v>
      </c>
      <c r="S156" s="145">
        <f t="shared" si="127"/>
        <v>1742372037.2399998</v>
      </c>
      <c r="T156" s="145">
        <f t="shared" si="127"/>
        <v>168995056.37</v>
      </c>
      <c r="U156" s="145">
        <f t="shared" si="127"/>
        <v>1742372037.2399998</v>
      </c>
      <c r="V156" s="145">
        <f t="shared" si="127"/>
        <v>-1239912496.9499998</v>
      </c>
      <c r="W156" s="146">
        <f t="shared" si="120"/>
        <v>-2.4676862464077618</v>
      </c>
      <c r="X156" s="80"/>
      <c r="Y156" s="273"/>
      <c r="Z156" s="80"/>
      <c r="AA156" s="80"/>
      <c r="AB156" s="273"/>
      <c r="AC156" s="273"/>
    </row>
    <row r="157" spans="1:29" s="24" customFormat="1" x14ac:dyDescent="0.25">
      <c r="A157" s="112" t="s">
        <v>1060</v>
      </c>
      <c r="B157" s="112" t="s">
        <v>1058</v>
      </c>
      <c r="C157" s="136">
        <f>SUM(C158:C170)</f>
        <v>502459540.29000002</v>
      </c>
      <c r="D157" s="136">
        <f t="shared" ref="D157:J157" si="128">SUM(D158:D170)</f>
        <v>0</v>
      </c>
      <c r="E157" s="136">
        <f t="shared" si="128"/>
        <v>0</v>
      </c>
      <c r="F157" s="136">
        <f t="shared" si="128"/>
        <v>502459540.29000002</v>
      </c>
      <c r="G157" s="136">
        <f t="shared" si="128"/>
        <v>1742372037.2399998</v>
      </c>
      <c r="H157" s="136">
        <f t="shared" si="128"/>
        <v>168995056.37</v>
      </c>
      <c r="I157" s="136">
        <f t="shared" si="128"/>
        <v>1742372037.2399998</v>
      </c>
      <c r="J157" s="136">
        <f t="shared" si="128"/>
        <v>-1239912496.9499998</v>
      </c>
      <c r="K157" s="113">
        <f t="shared" si="118"/>
        <v>-2.4676862464077618</v>
      </c>
      <c r="L157" s="106"/>
      <c r="M157" s="112" t="s">
        <v>1060</v>
      </c>
      <c r="N157" s="112" t="s">
        <v>1058</v>
      </c>
      <c r="O157" s="136">
        <f>SUM(O158:O170)</f>
        <v>502459540.29000002</v>
      </c>
      <c r="P157" s="136">
        <f t="shared" ref="P157:V157" si="129">SUM(P158:P170)</f>
        <v>0</v>
      </c>
      <c r="Q157" s="136">
        <f t="shared" si="129"/>
        <v>0</v>
      </c>
      <c r="R157" s="136">
        <f t="shared" si="114"/>
        <v>502459540.29000002</v>
      </c>
      <c r="S157" s="136">
        <f t="shared" si="129"/>
        <v>1742372037.2399998</v>
      </c>
      <c r="T157" s="136">
        <f t="shared" si="129"/>
        <v>168995056.37</v>
      </c>
      <c r="U157" s="136">
        <f t="shared" si="129"/>
        <v>1742372037.2399998</v>
      </c>
      <c r="V157" s="136">
        <f t="shared" si="129"/>
        <v>-1239912496.9499998</v>
      </c>
      <c r="W157" s="113">
        <f t="shared" si="120"/>
        <v>-2.4676862464077618</v>
      </c>
      <c r="X157" s="80"/>
      <c r="Y157" s="273"/>
      <c r="Z157" s="80"/>
      <c r="AA157" s="80"/>
      <c r="AB157" s="273"/>
      <c r="AC157" s="273"/>
    </row>
    <row r="158" spans="1:29" s="24" customFormat="1" x14ac:dyDescent="0.25">
      <c r="A158" s="114" t="s">
        <v>1061</v>
      </c>
      <c r="B158" s="109" t="s">
        <v>791</v>
      </c>
      <c r="C158" s="126">
        <v>502459540.29000002</v>
      </c>
      <c r="D158" s="129"/>
      <c r="E158" s="129"/>
      <c r="F158" s="129">
        <f t="shared" ref="F158:F170" si="130">+C158+D158-E158</f>
        <v>502459540.29000002</v>
      </c>
      <c r="G158" s="126">
        <v>835491773.90999997</v>
      </c>
      <c r="H158" s="126">
        <v>44656122.25</v>
      </c>
      <c r="I158" s="126">
        <v>835491773.90999997</v>
      </c>
      <c r="J158" s="126">
        <f t="shared" ref="J158:J170" si="131">+F158-I158</f>
        <v>-333032233.61999995</v>
      </c>
      <c r="K158" s="95">
        <f t="shared" si="118"/>
        <v>-0.66280408055897744</v>
      </c>
      <c r="L158" s="106"/>
      <c r="M158" s="114" t="s">
        <v>1061</v>
      </c>
      <c r="N158" s="109" t="s">
        <v>791</v>
      </c>
      <c r="O158" s="126">
        <v>502459540.29000002</v>
      </c>
      <c r="P158" s="129"/>
      <c r="Q158" s="129"/>
      <c r="R158" s="129">
        <f t="shared" si="114"/>
        <v>502459540.29000002</v>
      </c>
      <c r="S158" s="126">
        <v>835491773.90999997</v>
      </c>
      <c r="T158" s="126">
        <v>44656122.25</v>
      </c>
      <c r="U158" s="126">
        <f>790835651.66+T158</f>
        <v>835491773.90999997</v>
      </c>
      <c r="V158" s="126">
        <f t="shared" ref="V158:V170" si="132">+R158-U158</f>
        <v>-333032233.61999995</v>
      </c>
      <c r="W158" s="95">
        <f t="shared" si="120"/>
        <v>-0.66280408055897744</v>
      </c>
      <c r="X158" s="80"/>
      <c r="Y158" s="273"/>
      <c r="Z158" s="80"/>
      <c r="AA158" s="80"/>
      <c r="AB158" s="273"/>
      <c r="AC158" s="273"/>
    </row>
    <row r="159" spans="1:29" s="24" customFormat="1" x14ac:dyDescent="0.25">
      <c r="A159" s="114" t="s">
        <v>1062</v>
      </c>
      <c r="B159" s="109" t="s">
        <v>1063</v>
      </c>
      <c r="C159" s="126"/>
      <c r="D159" s="129"/>
      <c r="E159" s="126"/>
      <c r="F159" s="128">
        <f t="shared" si="130"/>
        <v>0</v>
      </c>
      <c r="G159" s="128">
        <v>15836744.779999999</v>
      </c>
      <c r="H159" s="126">
        <v>782214</v>
      </c>
      <c r="I159" s="128">
        <v>15836744.779999999</v>
      </c>
      <c r="J159" s="126">
        <f t="shared" si="131"/>
        <v>-15836744.779999999</v>
      </c>
      <c r="K159" s="94" t="e">
        <f t="shared" si="118"/>
        <v>#DIV/0!</v>
      </c>
      <c r="L159" s="106"/>
      <c r="M159" s="114" t="s">
        <v>1062</v>
      </c>
      <c r="N159" s="109" t="s">
        <v>1063</v>
      </c>
      <c r="O159" s="126"/>
      <c r="P159" s="129"/>
      <c r="Q159" s="126"/>
      <c r="R159" s="128">
        <f t="shared" si="114"/>
        <v>0</v>
      </c>
      <c r="S159" s="128">
        <v>15836744.779999999</v>
      </c>
      <c r="T159" s="126">
        <v>782214</v>
      </c>
      <c r="U159" s="128">
        <f>15054530.78+T159</f>
        <v>15836744.779999999</v>
      </c>
      <c r="V159" s="126">
        <f t="shared" si="132"/>
        <v>-15836744.779999999</v>
      </c>
      <c r="W159" s="94" t="e">
        <f t="shared" si="120"/>
        <v>#DIV/0!</v>
      </c>
      <c r="X159" s="80"/>
      <c r="Y159" s="273"/>
      <c r="Z159" s="80"/>
      <c r="AA159" s="80"/>
      <c r="AB159" s="273"/>
      <c r="AC159" s="273"/>
    </row>
    <row r="160" spans="1:29" s="24" customFormat="1" x14ac:dyDescent="0.25">
      <c r="A160" s="114" t="s">
        <v>1064</v>
      </c>
      <c r="B160" s="109" t="s">
        <v>1065</v>
      </c>
      <c r="C160" s="126"/>
      <c r="D160" s="129"/>
      <c r="E160" s="129"/>
      <c r="F160" s="128">
        <f t="shared" si="130"/>
        <v>0</v>
      </c>
      <c r="G160" s="128">
        <v>4814360</v>
      </c>
      <c r="H160" s="126"/>
      <c r="I160" s="128">
        <v>4814360</v>
      </c>
      <c r="J160" s="126">
        <f t="shared" si="131"/>
        <v>-4814360</v>
      </c>
      <c r="K160" s="95" t="e">
        <f t="shared" si="118"/>
        <v>#DIV/0!</v>
      </c>
      <c r="L160" s="106"/>
      <c r="M160" s="114" t="s">
        <v>1064</v>
      </c>
      <c r="N160" s="109" t="s">
        <v>1065</v>
      </c>
      <c r="O160" s="126"/>
      <c r="P160" s="129"/>
      <c r="Q160" s="129"/>
      <c r="R160" s="128">
        <f t="shared" si="114"/>
        <v>0</v>
      </c>
      <c r="S160" s="128">
        <v>4814360</v>
      </c>
      <c r="T160" s="126"/>
      <c r="U160" s="128">
        <f>4814360+T160</f>
        <v>4814360</v>
      </c>
      <c r="V160" s="126">
        <f t="shared" si="132"/>
        <v>-4814360</v>
      </c>
      <c r="W160" s="95" t="e">
        <f t="shared" si="120"/>
        <v>#DIV/0!</v>
      </c>
      <c r="X160" s="80"/>
      <c r="Y160" s="273"/>
      <c r="Z160" s="80"/>
      <c r="AA160" s="80"/>
      <c r="AB160" s="273"/>
      <c r="AC160" s="273"/>
    </row>
    <row r="161" spans="1:27" s="24" customFormat="1" x14ac:dyDescent="0.25">
      <c r="A161" s="114" t="s">
        <v>1066</v>
      </c>
      <c r="B161" s="109" t="s">
        <v>1067</v>
      </c>
      <c r="C161" s="126"/>
      <c r="D161" s="126"/>
      <c r="E161" s="128"/>
      <c r="F161" s="128">
        <f t="shared" si="130"/>
        <v>0</v>
      </c>
      <c r="G161" s="128">
        <v>73617386.260000005</v>
      </c>
      <c r="H161" s="126"/>
      <c r="I161" s="128">
        <v>73617386.260000005</v>
      </c>
      <c r="J161" s="126">
        <f t="shared" si="131"/>
        <v>-73617386.260000005</v>
      </c>
      <c r="K161" s="93" t="e">
        <f t="shared" si="118"/>
        <v>#DIV/0!</v>
      </c>
      <c r="L161" s="106"/>
      <c r="M161" s="114" t="s">
        <v>1066</v>
      </c>
      <c r="N161" s="109" t="s">
        <v>1067</v>
      </c>
      <c r="O161" s="126"/>
      <c r="P161" s="126"/>
      <c r="Q161" s="128"/>
      <c r="R161" s="128">
        <f t="shared" si="114"/>
        <v>0</v>
      </c>
      <c r="S161" s="128">
        <v>73617386.260000005</v>
      </c>
      <c r="T161" s="126"/>
      <c r="U161" s="128">
        <f>73617386.26+T161</f>
        <v>73617386.260000005</v>
      </c>
      <c r="V161" s="126">
        <f t="shared" si="132"/>
        <v>-73617386.260000005</v>
      </c>
      <c r="W161" s="93" t="e">
        <f t="shared" si="120"/>
        <v>#DIV/0!</v>
      </c>
      <c r="X161" s="80"/>
      <c r="Y161" s="273"/>
      <c r="Z161" s="80"/>
      <c r="AA161" s="80"/>
    </row>
    <row r="162" spans="1:27" s="24" customFormat="1" x14ac:dyDescent="0.25">
      <c r="A162" s="114" t="s">
        <v>1068</v>
      </c>
      <c r="B162" s="109" t="s">
        <v>1048</v>
      </c>
      <c r="C162" s="126"/>
      <c r="D162" s="126"/>
      <c r="E162" s="128"/>
      <c r="F162" s="128">
        <f t="shared" si="130"/>
        <v>0</v>
      </c>
      <c r="G162" s="128">
        <v>89177153.900000006</v>
      </c>
      <c r="H162" s="126">
        <v>2130285.34</v>
      </c>
      <c r="I162" s="128">
        <v>89177153.900000006</v>
      </c>
      <c r="J162" s="126">
        <f t="shared" si="131"/>
        <v>-89177153.900000006</v>
      </c>
      <c r="K162" s="93" t="e">
        <f t="shared" si="118"/>
        <v>#DIV/0!</v>
      </c>
      <c r="L162" s="106"/>
      <c r="M162" s="114" t="s">
        <v>1068</v>
      </c>
      <c r="N162" s="109" t="s">
        <v>1048</v>
      </c>
      <c r="O162" s="126"/>
      <c r="P162" s="126"/>
      <c r="Q162" s="128"/>
      <c r="R162" s="128">
        <f t="shared" si="114"/>
        <v>0</v>
      </c>
      <c r="S162" s="128">
        <v>89177153.900000006</v>
      </c>
      <c r="T162" s="126">
        <v>2130285.34</v>
      </c>
      <c r="U162" s="128">
        <f>87046868.56+T162</f>
        <v>89177153.900000006</v>
      </c>
      <c r="V162" s="126">
        <f t="shared" si="132"/>
        <v>-89177153.900000006</v>
      </c>
      <c r="W162" s="93" t="e">
        <f t="shared" si="120"/>
        <v>#DIV/0!</v>
      </c>
      <c r="X162" s="80"/>
      <c r="Y162" s="273"/>
      <c r="Z162" s="80"/>
      <c r="AA162" s="80"/>
    </row>
    <row r="163" spans="1:27" s="24" customFormat="1" x14ac:dyDescent="0.25">
      <c r="A163" s="114" t="s">
        <v>1069</v>
      </c>
      <c r="B163" s="109" t="s">
        <v>1070</v>
      </c>
      <c r="C163" s="126"/>
      <c r="D163" s="129"/>
      <c r="E163" s="129"/>
      <c r="F163" s="128">
        <f t="shared" si="130"/>
        <v>0</v>
      </c>
      <c r="G163" s="128">
        <v>135444608</v>
      </c>
      <c r="H163" s="126">
        <v>26061159</v>
      </c>
      <c r="I163" s="128">
        <v>135444608</v>
      </c>
      <c r="J163" s="126">
        <f t="shared" si="131"/>
        <v>-135444608</v>
      </c>
      <c r="K163" s="95" t="e">
        <f t="shared" si="118"/>
        <v>#DIV/0!</v>
      </c>
      <c r="L163" s="106"/>
      <c r="M163" s="114" t="s">
        <v>1069</v>
      </c>
      <c r="N163" s="109" t="s">
        <v>1070</v>
      </c>
      <c r="O163" s="126"/>
      <c r="P163" s="129"/>
      <c r="Q163" s="129"/>
      <c r="R163" s="128">
        <f t="shared" si="114"/>
        <v>0</v>
      </c>
      <c r="S163" s="128">
        <v>135444608</v>
      </c>
      <c r="T163" s="126">
        <v>26061159</v>
      </c>
      <c r="U163" s="128">
        <f>109383449+T163</f>
        <v>135444608</v>
      </c>
      <c r="V163" s="126">
        <f t="shared" si="132"/>
        <v>-135444608</v>
      </c>
      <c r="W163" s="95" t="e">
        <f t="shared" si="120"/>
        <v>#DIV/0!</v>
      </c>
      <c r="X163" s="80"/>
      <c r="Y163" s="273"/>
      <c r="Z163" s="80"/>
      <c r="AA163" s="80"/>
    </row>
    <row r="164" spans="1:27" s="24" customFormat="1" x14ac:dyDescent="0.25">
      <c r="A164" s="114" t="s">
        <v>1071</v>
      </c>
      <c r="B164" s="114" t="s">
        <v>1072</v>
      </c>
      <c r="C164" s="126"/>
      <c r="D164" s="129"/>
      <c r="E164" s="129"/>
      <c r="F164" s="128">
        <f t="shared" si="130"/>
        <v>0</v>
      </c>
      <c r="G164" s="128">
        <v>94762195.030000001</v>
      </c>
      <c r="H164" s="126">
        <v>6751032.8200000003</v>
      </c>
      <c r="I164" s="128">
        <v>94762195.030000001</v>
      </c>
      <c r="J164" s="126">
        <f t="shared" si="131"/>
        <v>-94762195.030000001</v>
      </c>
      <c r="K164" s="95" t="e">
        <f t="shared" si="118"/>
        <v>#DIV/0!</v>
      </c>
      <c r="L164" s="106"/>
      <c r="M164" s="114" t="s">
        <v>1071</v>
      </c>
      <c r="N164" s="114" t="s">
        <v>1072</v>
      </c>
      <c r="O164" s="126"/>
      <c r="P164" s="129"/>
      <c r="Q164" s="129"/>
      <c r="R164" s="128">
        <f t="shared" si="114"/>
        <v>0</v>
      </c>
      <c r="S164" s="128">
        <v>94762195.030000001</v>
      </c>
      <c r="T164" s="126">
        <v>6751032.8200000003</v>
      </c>
      <c r="U164" s="128">
        <f>88011162.21+T164</f>
        <v>94762195.030000001</v>
      </c>
      <c r="V164" s="126">
        <f t="shared" si="132"/>
        <v>-94762195.030000001</v>
      </c>
      <c r="W164" s="95" t="e">
        <f t="shared" si="120"/>
        <v>#DIV/0!</v>
      </c>
      <c r="X164" s="80"/>
      <c r="Y164" s="273"/>
      <c r="Z164" s="80"/>
      <c r="AA164" s="80"/>
    </row>
    <row r="165" spans="1:27" s="24" customFormat="1" x14ac:dyDescent="0.25">
      <c r="A165" s="114" t="s">
        <v>1073</v>
      </c>
      <c r="B165" s="114" t="s">
        <v>1074</v>
      </c>
      <c r="C165" s="126"/>
      <c r="D165" s="129"/>
      <c r="E165" s="129"/>
      <c r="F165" s="128">
        <f t="shared" si="130"/>
        <v>0</v>
      </c>
      <c r="G165" s="128">
        <v>63315821.619999997</v>
      </c>
      <c r="H165" s="126">
        <v>12507676</v>
      </c>
      <c r="I165" s="128">
        <v>63315821.619999997</v>
      </c>
      <c r="J165" s="126">
        <f t="shared" si="131"/>
        <v>-63315821.619999997</v>
      </c>
      <c r="K165" s="95" t="e">
        <f t="shared" si="118"/>
        <v>#DIV/0!</v>
      </c>
      <c r="L165" s="106"/>
      <c r="M165" s="114" t="s">
        <v>1073</v>
      </c>
      <c r="N165" s="114" t="s">
        <v>1074</v>
      </c>
      <c r="O165" s="126"/>
      <c r="P165" s="129"/>
      <c r="Q165" s="129"/>
      <c r="R165" s="128">
        <f t="shared" si="114"/>
        <v>0</v>
      </c>
      <c r="S165" s="128">
        <v>63315821.619999997</v>
      </c>
      <c r="T165" s="126">
        <v>12507676</v>
      </c>
      <c r="U165" s="128">
        <f>50808145.62+T165</f>
        <v>63315821.619999997</v>
      </c>
      <c r="V165" s="126">
        <f t="shared" si="132"/>
        <v>-63315821.619999997</v>
      </c>
      <c r="W165" s="95" t="e">
        <f t="shared" si="120"/>
        <v>#DIV/0!</v>
      </c>
      <c r="X165" s="80"/>
      <c r="Y165" s="273"/>
      <c r="Z165" s="80"/>
      <c r="AA165" s="80"/>
    </row>
    <row r="166" spans="1:27" s="24" customFormat="1" x14ac:dyDescent="0.25">
      <c r="A166" s="114" t="s">
        <v>1075</v>
      </c>
      <c r="B166" s="114" t="s">
        <v>1076</v>
      </c>
      <c r="C166" s="126"/>
      <c r="D166" s="129"/>
      <c r="E166" s="129"/>
      <c r="F166" s="128">
        <f t="shared" si="130"/>
        <v>0</v>
      </c>
      <c r="G166" s="128">
        <v>58135634.850000001</v>
      </c>
      <c r="H166" s="126">
        <v>7421936.8499999996</v>
      </c>
      <c r="I166" s="128">
        <v>58135634.850000001</v>
      </c>
      <c r="J166" s="126">
        <f t="shared" si="131"/>
        <v>-58135634.850000001</v>
      </c>
      <c r="K166" s="95" t="e">
        <f t="shared" si="118"/>
        <v>#DIV/0!</v>
      </c>
      <c r="L166" s="106"/>
      <c r="M166" s="114" t="s">
        <v>1075</v>
      </c>
      <c r="N166" s="114" t="s">
        <v>1076</v>
      </c>
      <c r="O166" s="126"/>
      <c r="P166" s="129"/>
      <c r="Q166" s="129"/>
      <c r="R166" s="128">
        <f t="shared" si="114"/>
        <v>0</v>
      </c>
      <c r="S166" s="128">
        <v>58135634.850000001</v>
      </c>
      <c r="T166" s="126">
        <v>7421936.8499999996</v>
      </c>
      <c r="U166" s="128">
        <f>50713698+T166</f>
        <v>58135634.850000001</v>
      </c>
      <c r="V166" s="126">
        <f t="shared" si="132"/>
        <v>-58135634.850000001</v>
      </c>
      <c r="W166" s="95" t="e">
        <f t="shared" si="120"/>
        <v>#DIV/0!</v>
      </c>
      <c r="X166" s="80"/>
      <c r="Y166" s="273"/>
      <c r="Z166" s="80"/>
      <c r="AA166" s="80"/>
    </row>
    <row r="167" spans="1:27" s="24" customFormat="1" x14ac:dyDescent="0.25">
      <c r="A167" s="114" t="s">
        <v>1077</v>
      </c>
      <c r="B167" s="114" t="s">
        <v>1078</v>
      </c>
      <c r="C167" s="126"/>
      <c r="D167" s="129"/>
      <c r="E167" s="129"/>
      <c r="F167" s="128">
        <f t="shared" si="130"/>
        <v>0</v>
      </c>
      <c r="G167" s="128">
        <v>54013532</v>
      </c>
      <c r="H167" s="126">
        <v>7081047</v>
      </c>
      <c r="I167" s="128">
        <v>54013532</v>
      </c>
      <c r="J167" s="126">
        <f t="shared" si="131"/>
        <v>-54013532</v>
      </c>
      <c r="K167" s="95" t="e">
        <f t="shared" si="118"/>
        <v>#DIV/0!</v>
      </c>
      <c r="L167" s="106"/>
      <c r="M167" s="114" t="s">
        <v>1077</v>
      </c>
      <c r="N167" s="114" t="s">
        <v>1078</v>
      </c>
      <c r="O167" s="126"/>
      <c r="P167" s="129"/>
      <c r="Q167" s="129"/>
      <c r="R167" s="128">
        <f t="shared" si="114"/>
        <v>0</v>
      </c>
      <c r="S167" s="128">
        <v>54013532</v>
      </c>
      <c r="T167" s="126">
        <v>7081047</v>
      </c>
      <c r="U167" s="128">
        <f>46932485+T167</f>
        <v>54013532</v>
      </c>
      <c r="V167" s="126">
        <f t="shared" si="132"/>
        <v>-54013532</v>
      </c>
      <c r="W167" s="95" t="e">
        <f t="shared" si="120"/>
        <v>#DIV/0!</v>
      </c>
      <c r="X167" s="80"/>
      <c r="Y167" s="273"/>
      <c r="Z167" s="80"/>
      <c r="AA167" s="80"/>
    </row>
    <row r="168" spans="1:27" s="24" customFormat="1" x14ac:dyDescent="0.25">
      <c r="A168" s="114" t="s">
        <v>1079</v>
      </c>
      <c r="B168" s="114" t="s">
        <v>1080</v>
      </c>
      <c r="C168" s="126"/>
      <c r="D168" s="129"/>
      <c r="E168" s="129"/>
      <c r="F168" s="128">
        <f t="shared" si="130"/>
        <v>0</v>
      </c>
      <c r="G168" s="128">
        <v>138389864.88999999</v>
      </c>
      <c r="H168" s="126">
        <v>34004879.109999999</v>
      </c>
      <c r="I168" s="128">
        <v>138389864.88999999</v>
      </c>
      <c r="J168" s="126">
        <f t="shared" si="131"/>
        <v>-138389864.88999999</v>
      </c>
      <c r="K168" s="95" t="e">
        <f t="shared" si="118"/>
        <v>#DIV/0!</v>
      </c>
      <c r="L168" s="106"/>
      <c r="M168" s="114" t="s">
        <v>1079</v>
      </c>
      <c r="N168" s="114" t="s">
        <v>1080</v>
      </c>
      <c r="O168" s="126"/>
      <c r="P168" s="129"/>
      <c r="Q168" s="129"/>
      <c r="R168" s="128">
        <f t="shared" si="114"/>
        <v>0</v>
      </c>
      <c r="S168" s="128">
        <v>138389864.88999999</v>
      </c>
      <c r="T168" s="126">
        <v>34004879.109999999</v>
      </c>
      <c r="U168" s="128">
        <f>104384985.78+T168</f>
        <v>138389864.88999999</v>
      </c>
      <c r="V168" s="126">
        <f t="shared" si="132"/>
        <v>-138389864.88999999</v>
      </c>
      <c r="W168" s="95" t="e">
        <f t="shared" si="120"/>
        <v>#DIV/0!</v>
      </c>
      <c r="X168" s="80"/>
      <c r="Y168" s="273"/>
      <c r="Z168" s="80"/>
      <c r="AA168" s="80"/>
    </row>
    <row r="169" spans="1:27" s="24" customFormat="1" x14ac:dyDescent="0.25">
      <c r="A169" s="114" t="s">
        <v>1081</v>
      </c>
      <c r="B169" s="114" t="s">
        <v>1082</v>
      </c>
      <c r="C169" s="126"/>
      <c r="D169" s="129"/>
      <c r="E169" s="129"/>
      <c r="F169" s="128">
        <f t="shared" si="130"/>
        <v>0</v>
      </c>
      <c r="G169" s="128">
        <v>26671707</v>
      </c>
      <c r="H169" s="126">
        <v>4708211</v>
      </c>
      <c r="I169" s="128">
        <v>26671707</v>
      </c>
      <c r="J169" s="126">
        <f t="shared" si="131"/>
        <v>-26671707</v>
      </c>
      <c r="K169" s="95" t="e">
        <f t="shared" si="118"/>
        <v>#DIV/0!</v>
      </c>
      <c r="L169" s="106"/>
      <c r="M169" s="114" t="s">
        <v>1081</v>
      </c>
      <c r="N169" s="114" t="s">
        <v>1082</v>
      </c>
      <c r="O169" s="126"/>
      <c r="P169" s="129"/>
      <c r="Q169" s="129"/>
      <c r="R169" s="128">
        <f t="shared" si="114"/>
        <v>0</v>
      </c>
      <c r="S169" s="128">
        <v>26671707</v>
      </c>
      <c r="T169" s="126">
        <v>4708211</v>
      </c>
      <c r="U169" s="128">
        <f>21963496+T169</f>
        <v>26671707</v>
      </c>
      <c r="V169" s="126">
        <f t="shared" si="132"/>
        <v>-26671707</v>
      </c>
      <c r="W169" s="95" t="e">
        <f t="shared" si="120"/>
        <v>#DIV/0!</v>
      </c>
      <c r="X169" s="80"/>
      <c r="Y169" s="273"/>
      <c r="Z169" s="80"/>
      <c r="AA169" s="80"/>
    </row>
    <row r="170" spans="1:27" s="24" customFormat="1" x14ac:dyDescent="0.25">
      <c r="A170" s="114" t="s">
        <v>1312</v>
      </c>
      <c r="B170" s="114" t="s">
        <v>1313</v>
      </c>
      <c r="C170" s="126"/>
      <c r="D170" s="129"/>
      <c r="E170" s="129"/>
      <c r="F170" s="128">
        <f t="shared" si="130"/>
        <v>0</v>
      </c>
      <c r="G170" s="128">
        <v>152701255</v>
      </c>
      <c r="H170" s="126">
        <v>22890493</v>
      </c>
      <c r="I170" s="128">
        <v>152701255</v>
      </c>
      <c r="J170" s="126">
        <f t="shared" si="131"/>
        <v>-152701255</v>
      </c>
      <c r="K170" s="95"/>
      <c r="L170" s="106"/>
      <c r="M170" s="114" t="s">
        <v>1312</v>
      </c>
      <c r="N170" s="114" t="s">
        <v>1313</v>
      </c>
      <c r="O170" s="126"/>
      <c r="P170" s="129"/>
      <c r="Q170" s="129"/>
      <c r="R170" s="128">
        <f t="shared" si="114"/>
        <v>0</v>
      </c>
      <c r="S170" s="128">
        <v>152701255</v>
      </c>
      <c r="T170" s="126">
        <v>22890493</v>
      </c>
      <c r="U170" s="128">
        <f>129810762+T170</f>
        <v>152701255</v>
      </c>
      <c r="V170" s="126">
        <f t="shared" si="132"/>
        <v>-152701255</v>
      </c>
      <c r="W170" s="95"/>
      <c r="X170" s="80"/>
      <c r="Y170" s="273"/>
      <c r="Z170" s="80"/>
      <c r="AA170" s="80"/>
    </row>
    <row r="171" spans="1:27" s="24" customFormat="1" x14ac:dyDescent="0.25">
      <c r="A171" s="144" t="s">
        <v>1083</v>
      </c>
      <c r="B171" s="144" t="s">
        <v>1084</v>
      </c>
      <c r="C171" s="145">
        <f>C172</f>
        <v>0</v>
      </c>
      <c r="D171" s="145">
        <f t="shared" ref="D171:J172" si="133">D172</f>
        <v>0</v>
      </c>
      <c r="E171" s="145">
        <f t="shared" si="133"/>
        <v>0</v>
      </c>
      <c r="F171" s="145">
        <f t="shared" si="133"/>
        <v>0</v>
      </c>
      <c r="G171" s="145">
        <f t="shared" si="133"/>
        <v>0</v>
      </c>
      <c r="H171" s="145">
        <f t="shared" si="133"/>
        <v>0</v>
      </c>
      <c r="I171" s="145">
        <f t="shared" si="133"/>
        <v>0</v>
      </c>
      <c r="J171" s="145">
        <f t="shared" si="133"/>
        <v>0</v>
      </c>
      <c r="K171" s="146" t="e">
        <f t="shared" si="118"/>
        <v>#DIV/0!</v>
      </c>
      <c r="L171" s="106"/>
      <c r="M171" s="144" t="s">
        <v>1083</v>
      </c>
      <c r="N171" s="144" t="s">
        <v>1084</v>
      </c>
      <c r="O171" s="145">
        <f>O172</f>
        <v>0</v>
      </c>
      <c r="P171" s="145">
        <f t="shared" ref="P171:V172" si="134">P172</f>
        <v>0</v>
      </c>
      <c r="Q171" s="145">
        <f t="shared" si="134"/>
        <v>0</v>
      </c>
      <c r="R171" s="145">
        <f t="shared" si="114"/>
        <v>0</v>
      </c>
      <c r="S171" s="145">
        <f t="shared" si="134"/>
        <v>0</v>
      </c>
      <c r="T171" s="145">
        <f t="shared" si="134"/>
        <v>0</v>
      </c>
      <c r="U171" s="145">
        <f t="shared" si="134"/>
        <v>0</v>
      </c>
      <c r="V171" s="145">
        <f t="shared" si="134"/>
        <v>0</v>
      </c>
      <c r="W171" s="146" t="e">
        <f t="shared" si="120"/>
        <v>#DIV/0!</v>
      </c>
      <c r="X171" s="80"/>
      <c r="Y171" s="273"/>
      <c r="Z171" s="80"/>
      <c r="AA171" s="80"/>
    </row>
    <row r="172" spans="1:27" s="24" customFormat="1" x14ac:dyDescent="0.25">
      <c r="A172" s="144" t="s">
        <v>1085</v>
      </c>
      <c r="B172" s="144" t="s">
        <v>1084</v>
      </c>
      <c r="C172" s="145">
        <f>C173</f>
        <v>0</v>
      </c>
      <c r="D172" s="145">
        <f t="shared" si="133"/>
        <v>0</v>
      </c>
      <c r="E172" s="145">
        <f t="shared" si="133"/>
        <v>0</v>
      </c>
      <c r="F172" s="145">
        <f t="shared" si="133"/>
        <v>0</v>
      </c>
      <c r="G172" s="145">
        <f t="shared" si="133"/>
        <v>0</v>
      </c>
      <c r="H172" s="145">
        <f t="shared" si="133"/>
        <v>0</v>
      </c>
      <c r="I172" s="145">
        <f t="shared" si="133"/>
        <v>0</v>
      </c>
      <c r="J172" s="145">
        <f t="shared" si="133"/>
        <v>0</v>
      </c>
      <c r="K172" s="146" t="e">
        <f t="shared" si="118"/>
        <v>#DIV/0!</v>
      </c>
      <c r="L172" s="106"/>
      <c r="M172" s="144" t="s">
        <v>1085</v>
      </c>
      <c r="N172" s="144" t="s">
        <v>1084</v>
      </c>
      <c r="O172" s="145">
        <f>O173</f>
        <v>0</v>
      </c>
      <c r="P172" s="145">
        <f t="shared" si="134"/>
        <v>0</v>
      </c>
      <c r="Q172" s="145">
        <f t="shared" si="134"/>
        <v>0</v>
      </c>
      <c r="R172" s="145">
        <f t="shared" si="114"/>
        <v>0</v>
      </c>
      <c r="S172" s="145">
        <f t="shared" si="134"/>
        <v>0</v>
      </c>
      <c r="T172" s="145">
        <f t="shared" si="134"/>
        <v>0</v>
      </c>
      <c r="U172" s="145">
        <f t="shared" si="134"/>
        <v>0</v>
      </c>
      <c r="V172" s="145">
        <f t="shared" si="134"/>
        <v>0</v>
      </c>
      <c r="W172" s="146" t="e">
        <f t="shared" si="120"/>
        <v>#DIV/0!</v>
      </c>
      <c r="X172" s="80"/>
      <c r="Y172" s="273"/>
      <c r="Z172" s="80"/>
      <c r="AA172" s="80"/>
    </row>
    <row r="173" spans="1:27" s="24" customFormat="1" x14ac:dyDescent="0.25">
      <c r="A173" s="144" t="s">
        <v>1086</v>
      </c>
      <c r="B173" s="144" t="s">
        <v>1084</v>
      </c>
      <c r="C173" s="145">
        <f>SUM(C174)</f>
        <v>0</v>
      </c>
      <c r="D173" s="145">
        <f t="shared" ref="D173:J173" si="135">SUM(D174)</f>
        <v>0</v>
      </c>
      <c r="E173" s="145">
        <f t="shared" si="135"/>
        <v>0</v>
      </c>
      <c r="F173" s="145">
        <f t="shared" si="135"/>
        <v>0</v>
      </c>
      <c r="G173" s="145">
        <f t="shared" si="135"/>
        <v>0</v>
      </c>
      <c r="H173" s="145">
        <f t="shared" si="135"/>
        <v>0</v>
      </c>
      <c r="I173" s="145">
        <f t="shared" si="135"/>
        <v>0</v>
      </c>
      <c r="J173" s="145">
        <f t="shared" si="135"/>
        <v>0</v>
      </c>
      <c r="K173" s="146" t="e">
        <f t="shared" si="118"/>
        <v>#DIV/0!</v>
      </c>
      <c r="L173" s="106"/>
      <c r="M173" s="144" t="s">
        <v>1086</v>
      </c>
      <c r="N173" s="144" t="s">
        <v>1084</v>
      </c>
      <c r="O173" s="145">
        <f>SUM(O174)</f>
        <v>0</v>
      </c>
      <c r="P173" s="145">
        <f t="shared" ref="P173:V173" si="136">SUM(P174)</f>
        <v>0</v>
      </c>
      <c r="Q173" s="145">
        <f t="shared" si="136"/>
        <v>0</v>
      </c>
      <c r="R173" s="145">
        <f t="shared" si="114"/>
        <v>0</v>
      </c>
      <c r="S173" s="145">
        <f t="shared" si="136"/>
        <v>0</v>
      </c>
      <c r="T173" s="145">
        <f t="shared" si="136"/>
        <v>0</v>
      </c>
      <c r="U173" s="145">
        <f t="shared" si="136"/>
        <v>0</v>
      </c>
      <c r="V173" s="145">
        <f t="shared" si="136"/>
        <v>0</v>
      </c>
      <c r="W173" s="146" t="e">
        <f t="shared" si="120"/>
        <v>#DIV/0!</v>
      </c>
      <c r="X173" s="273"/>
      <c r="Y173" s="273"/>
      <c r="Z173" s="80"/>
      <c r="AA173" s="80"/>
    </row>
    <row r="174" spans="1:27" s="24" customFormat="1" x14ac:dyDescent="0.25">
      <c r="A174" s="144" t="s">
        <v>1087</v>
      </c>
      <c r="B174" s="144" t="s">
        <v>1084</v>
      </c>
      <c r="C174" s="145">
        <f>C175</f>
        <v>0</v>
      </c>
      <c r="D174" s="145">
        <f t="shared" ref="D174:J174" si="137">D175</f>
        <v>0</v>
      </c>
      <c r="E174" s="145">
        <f t="shared" si="137"/>
        <v>0</v>
      </c>
      <c r="F174" s="145">
        <f t="shared" si="137"/>
        <v>0</v>
      </c>
      <c r="G174" s="145">
        <f t="shared" si="137"/>
        <v>0</v>
      </c>
      <c r="H174" s="145">
        <f t="shared" si="137"/>
        <v>0</v>
      </c>
      <c r="I174" s="145">
        <f t="shared" si="137"/>
        <v>0</v>
      </c>
      <c r="J174" s="145">
        <f t="shared" si="137"/>
        <v>0</v>
      </c>
      <c r="K174" s="146" t="e">
        <f t="shared" si="118"/>
        <v>#DIV/0!</v>
      </c>
      <c r="L174" s="106"/>
      <c r="M174" s="144" t="s">
        <v>1087</v>
      </c>
      <c r="N174" s="144" t="s">
        <v>1084</v>
      </c>
      <c r="O174" s="145">
        <f>O175</f>
        <v>0</v>
      </c>
      <c r="P174" s="145">
        <f t="shared" ref="P174:V174" si="138">P175</f>
        <v>0</v>
      </c>
      <c r="Q174" s="145">
        <f t="shared" si="138"/>
        <v>0</v>
      </c>
      <c r="R174" s="145">
        <f t="shared" si="114"/>
        <v>0</v>
      </c>
      <c r="S174" s="145">
        <f t="shared" si="138"/>
        <v>0</v>
      </c>
      <c r="T174" s="145">
        <f t="shared" si="138"/>
        <v>0</v>
      </c>
      <c r="U174" s="145">
        <f t="shared" si="138"/>
        <v>0</v>
      </c>
      <c r="V174" s="145">
        <f t="shared" si="138"/>
        <v>0</v>
      </c>
      <c r="W174" s="146" t="e">
        <f t="shared" si="120"/>
        <v>#DIV/0!</v>
      </c>
      <c r="X174" s="273"/>
      <c r="Y174" s="273"/>
      <c r="Z174" s="80"/>
      <c r="AA174" s="80"/>
    </row>
    <row r="175" spans="1:27" s="24" customFormat="1" x14ac:dyDescent="0.25">
      <c r="A175" s="92" t="s">
        <v>1088</v>
      </c>
      <c r="B175" s="84" t="s">
        <v>1084</v>
      </c>
      <c r="C175" s="124"/>
      <c r="D175" s="124"/>
      <c r="E175" s="124"/>
      <c r="F175" s="124">
        <f>+C175+D175-E175</f>
        <v>0</v>
      </c>
      <c r="G175" s="124"/>
      <c r="H175" s="124"/>
      <c r="I175" s="124"/>
      <c r="J175" s="124">
        <f>+F175-I175</f>
        <v>0</v>
      </c>
      <c r="K175" s="116" t="e">
        <f t="shared" si="118"/>
        <v>#DIV/0!</v>
      </c>
      <c r="L175" s="106"/>
      <c r="M175" s="92" t="s">
        <v>1088</v>
      </c>
      <c r="N175" s="84" t="s">
        <v>1084</v>
      </c>
      <c r="O175" s="124"/>
      <c r="P175" s="124"/>
      <c r="Q175" s="124"/>
      <c r="R175" s="124">
        <f t="shared" si="114"/>
        <v>0</v>
      </c>
      <c r="S175" s="124"/>
      <c r="T175" s="124"/>
      <c r="U175" s="124"/>
      <c r="V175" s="124">
        <f>+R175-U175</f>
        <v>0</v>
      </c>
      <c r="W175" s="116" t="e">
        <f t="shared" si="120"/>
        <v>#DIV/0!</v>
      </c>
      <c r="X175" s="273"/>
      <c r="Y175" s="273"/>
      <c r="Z175" s="80"/>
      <c r="AA175" s="80"/>
    </row>
    <row r="176" spans="1:27" s="24" customFormat="1" x14ac:dyDescent="0.25">
      <c r="A176" s="144" t="s">
        <v>1089</v>
      </c>
      <c r="B176" s="151" t="s">
        <v>1084</v>
      </c>
      <c r="C176" s="152">
        <f>C177</f>
        <v>0</v>
      </c>
      <c r="D176" s="152">
        <f t="shared" ref="D176:J179" si="139">D177</f>
        <v>0</v>
      </c>
      <c r="E176" s="152">
        <f t="shared" si="139"/>
        <v>0</v>
      </c>
      <c r="F176" s="152">
        <f t="shared" si="139"/>
        <v>0</v>
      </c>
      <c r="G176" s="152">
        <f t="shared" si="139"/>
        <v>0</v>
      </c>
      <c r="H176" s="152">
        <f t="shared" si="139"/>
        <v>0</v>
      </c>
      <c r="I176" s="152">
        <f t="shared" si="139"/>
        <v>0</v>
      </c>
      <c r="J176" s="152">
        <f t="shared" si="139"/>
        <v>0</v>
      </c>
      <c r="K176" s="153" t="e">
        <f t="shared" si="118"/>
        <v>#DIV/0!</v>
      </c>
      <c r="L176" s="106"/>
      <c r="M176" s="144" t="s">
        <v>1089</v>
      </c>
      <c r="N176" s="151" t="s">
        <v>1084</v>
      </c>
      <c r="O176" s="152">
        <f>O177</f>
        <v>0</v>
      </c>
      <c r="P176" s="152">
        <f t="shared" ref="P176:V179" si="140">P177</f>
        <v>0</v>
      </c>
      <c r="Q176" s="152">
        <f t="shared" si="140"/>
        <v>0</v>
      </c>
      <c r="R176" s="152">
        <f t="shared" si="114"/>
        <v>0</v>
      </c>
      <c r="S176" s="152">
        <f t="shared" si="140"/>
        <v>0</v>
      </c>
      <c r="T176" s="152">
        <f t="shared" si="140"/>
        <v>0</v>
      </c>
      <c r="U176" s="152">
        <f t="shared" si="140"/>
        <v>0</v>
      </c>
      <c r="V176" s="152">
        <f t="shared" si="140"/>
        <v>0</v>
      </c>
      <c r="W176" s="153" t="e">
        <f t="shared" si="120"/>
        <v>#DIV/0!</v>
      </c>
      <c r="X176" s="273"/>
      <c r="Y176" s="273"/>
      <c r="Z176" s="80"/>
      <c r="AA176" s="80"/>
    </row>
    <row r="177" spans="1:27" s="24" customFormat="1" x14ac:dyDescent="0.25">
      <c r="A177" s="144" t="s">
        <v>1090</v>
      </c>
      <c r="B177" s="144" t="s">
        <v>1091</v>
      </c>
      <c r="C177" s="145">
        <f>C178</f>
        <v>0</v>
      </c>
      <c r="D177" s="145">
        <f t="shared" si="139"/>
        <v>0</v>
      </c>
      <c r="E177" s="145">
        <f t="shared" si="139"/>
        <v>0</v>
      </c>
      <c r="F177" s="145">
        <f t="shared" si="139"/>
        <v>0</v>
      </c>
      <c r="G177" s="145">
        <f t="shared" si="139"/>
        <v>0</v>
      </c>
      <c r="H177" s="145">
        <f t="shared" si="139"/>
        <v>0</v>
      </c>
      <c r="I177" s="145">
        <f t="shared" si="139"/>
        <v>0</v>
      </c>
      <c r="J177" s="145">
        <f t="shared" si="139"/>
        <v>0</v>
      </c>
      <c r="K177" s="146" t="e">
        <f t="shared" si="118"/>
        <v>#DIV/0!</v>
      </c>
      <c r="L177" s="72"/>
      <c r="M177" s="144" t="s">
        <v>1090</v>
      </c>
      <c r="N177" s="144" t="s">
        <v>1091</v>
      </c>
      <c r="O177" s="145">
        <f>O178</f>
        <v>0</v>
      </c>
      <c r="P177" s="145">
        <f t="shared" si="140"/>
        <v>0</v>
      </c>
      <c r="Q177" s="145">
        <f t="shared" si="140"/>
        <v>0</v>
      </c>
      <c r="R177" s="145">
        <f t="shared" si="114"/>
        <v>0</v>
      </c>
      <c r="S177" s="145">
        <f t="shared" si="140"/>
        <v>0</v>
      </c>
      <c r="T177" s="145">
        <f t="shared" si="140"/>
        <v>0</v>
      </c>
      <c r="U177" s="145">
        <f t="shared" si="140"/>
        <v>0</v>
      </c>
      <c r="V177" s="145">
        <f t="shared" si="140"/>
        <v>0</v>
      </c>
      <c r="W177" s="146" t="e">
        <f t="shared" si="120"/>
        <v>#DIV/0!</v>
      </c>
      <c r="X177" s="273"/>
      <c r="Y177" s="273"/>
      <c r="Z177" s="80"/>
      <c r="AA177" s="80"/>
    </row>
    <row r="178" spans="1:27" s="24" customFormat="1" x14ac:dyDescent="0.25">
      <c r="A178" s="144" t="s">
        <v>1092</v>
      </c>
      <c r="B178" s="144" t="s">
        <v>1091</v>
      </c>
      <c r="C178" s="145">
        <f>C179</f>
        <v>0</v>
      </c>
      <c r="D178" s="145">
        <f t="shared" si="139"/>
        <v>0</v>
      </c>
      <c r="E178" s="145">
        <f t="shared" si="139"/>
        <v>0</v>
      </c>
      <c r="F178" s="145">
        <f t="shared" si="139"/>
        <v>0</v>
      </c>
      <c r="G178" s="145">
        <f t="shared" si="139"/>
        <v>0</v>
      </c>
      <c r="H178" s="145">
        <f t="shared" si="139"/>
        <v>0</v>
      </c>
      <c r="I178" s="145">
        <f t="shared" si="139"/>
        <v>0</v>
      </c>
      <c r="J178" s="145">
        <f t="shared" si="139"/>
        <v>0</v>
      </c>
      <c r="K178" s="146" t="e">
        <f t="shared" si="118"/>
        <v>#DIV/0!</v>
      </c>
      <c r="L178" s="72"/>
      <c r="M178" s="144" t="s">
        <v>1092</v>
      </c>
      <c r="N178" s="144" t="s">
        <v>1091</v>
      </c>
      <c r="O178" s="145">
        <f>O179</f>
        <v>0</v>
      </c>
      <c r="P178" s="145">
        <f t="shared" si="140"/>
        <v>0</v>
      </c>
      <c r="Q178" s="145">
        <f t="shared" si="140"/>
        <v>0</v>
      </c>
      <c r="R178" s="145">
        <f t="shared" si="114"/>
        <v>0</v>
      </c>
      <c r="S178" s="145">
        <f t="shared" si="140"/>
        <v>0</v>
      </c>
      <c r="T178" s="145">
        <f t="shared" si="140"/>
        <v>0</v>
      </c>
      <c r="U178" s="145">
        <f t="shared" si="140"/>
        <v>0</v>
      </c>
      <c r="V178" s="145">
        <f t="shared" si="140"/>
        <v>0</v>
      </c>
      <c r="W178" s="146" t="e">
        <f t="shared" si="120"/>
        <v>#DIV/0!</v>
      </c>
      <c r="X178" s="273"/>
      <c r="Y178" s="273"/>
      <c r="Z178" s="80"/>
      <c r="AA178" s="80"/>
    </row>
    <row r="179" spans="1:27" s="24" customFormat="1" x14ac:dyDescent="0.25">
      <c r="A179" s="144" t="s">
        <v>1093</v>
      </c>
      <c r="B179" s="144" t="s">
        <v>1091</v>
      </c>
      <c r="C179" s="145">
        <f>C180</f>
        <v>0</v>
      </c>
      <c r="D179" s="145">
        <f t="shared" si="139"/>
        <v>0</v>
      </c>
      <c r="E179" s="145">
        <f t="shared" si="139"/>
        <v>0</v>
      </c>
      <c r="F179" s="145">
        <f t="shared" si="139"/>
        <v>0</v>
      </c>
      <c r="G179" s="145">
        <f t="shared" si="139"/>
        <v>0</v>
      </c>
      <c r="H179" s="145">
        <f t="shared" si="139"/>
        <v>0</v>
      </c>
      <c r="I179" s="145">
        <f t="shared" si="139"/>
        <v>0</v>
      </c>
      <c r="J179" s="145">
        <f t="shared" si="139"/>
        <v>0</v>
      </c>
      <c r="K179" s="146" t="e">
        <f t="shared" si="118"/>
        <v>#DIV/0!</v>
      </c>
      <c r="L179" s="72"/>
      <c r="M179" s="144" t="s">
        <v>1093</v>
      </c>
      <c r="N179" s="144" t="s">
        <v>1091</v>
      </c>
      <c r="O179" s="145">
        <f>O180</f>
        <v>0</v>
      </c>
      <c r="P179" s="145">
        <f t="shared" si="140"/>
        <v>0</v>
      </c>
      <c r="Q179" s="145">
        <f t="shared" si="140"/>
        <v>0</v>
      </c>
      <c r="R179" s="145">
        <f t="shared" si="114"/>
        <v>0</v>
      </c>
      <c r="S179" s="145">
        <f t="shared" si="140"/>
        <v>0</v>
      </c>
      <c r="T179" s="145">
        <f t="shared" si="140"/>
        <v>0</v>
      </c>
      <c r="U179" s="145">
        <f t="shared" si="140"/>
        <v>0</v>
      </c>
      <c r="V179" s="145">
        <f t="shared" si="140"/>
        <v>0</v>
      </c>
      <c r="W179" s="146" t="e">
        <f t="shared" si="120"/>
        <v>#DIV/0!</v>
      </c>
      <c r="X179" s="273"/>
      <c r="Y179" s="273"/>
      <c r="Z179" s="80"/>
      <c r="AA179" s="80"/>
    </row>
    <row r="180" spans="1:27" s="24" customFormat="1" x14ac:dyDescent="0.25">
      <c r="A180" s="109" t="s">
        <v>1094</v>
      </c>
      <c r="B180" s="109" t="s">
        <v>1091</v>
      </c>
      <c r="C180" s="126"/>
      <c r="D180" s="126"/>
      <c r="E180" s="126"/>
      <c r="F180" s="126">
        <f>+C180+D180-E180</f>
        <v>0</v>
      </c>
      <c r="G180" s="126"/>
      <c r="H180" s="126"/>
      <c r="I180" s="126"/>
      <c r="J180" s="126">
        <f>+F180-I180</f>
        <v>0</v>
      </c>
      <c r="K180" s="94" t="e">
        <f t="shared" si="118"/>
        <v>#DIV/0!</v>
      </c>
      <c r="L180" s="72"/>
      <c r="M180" s="109" t="s">
        <v>1094</v>
      </c>
      <c r="N180" s="109" t="s">
        <v>1091</v>
      </c>
      <c r="O180" s="126"/>
      <c r="P180" s="126"/>
      <c r="Q180" s="126"/>
      <c r="R180" s="126">
        <f t="shared" si="114"/>
        <v>0</v>
      </c>
      <c r="S180" s="126"/>
      <c r="T180" s="126"/>
      <c r="U180" s="126"/>
      <c r="V180" s="126">
        <f>+R180-U180</f>
        <v>0</v>
      </c>
      <c r="W180" s="94" t="e">
        <f t="shared" si="120"/>
        <v>#DIV/0!</v>
      </c>
      <c r="X180" s="273"/>
      <c r="Y180" s="273"/>
      <c r="Z180" s="80"/>
      <c r="AA180" s="80"/>
    </row>
    <row r="181" spans="1:27" s="24" customFormat="1" x14ac:dyDescent="0.25">
      <c r="A181" s="143" t="s">
        <v>1095</v>
      </c>
      <c r="B181" s="144" t="s">
        <v>1091</v>
      </c>
      <c r="C181" s="145">
        <f>C182</f>
        <v>0</v>
      </c>
      <c r="D181" s="145">
        <f t="shared" ref="D181:J184" si="141">D182</f>
        <v>0</v>
      </c>
      <c r="E181" s="145">
        <f t="shared" si="141"/>
        <v>0</v>
      </c>
      <c r="F181" s="145">
        <f t="shared" si="141"/>
        <v>0</v>
      </c>
      <c r="G181" s="145">
        <f t="shared" si="141"/>
        <v>0</v>
      </c>
      <c r="H181" s="145">
        <f t="shared" si="141"/>
        <v>0</v>
      </c>
      <c r="I181" s="145">
        <f t="shared" si="141"/>
        <v>0</v>
      </c>
      <c r="J181" s="145">
        <f t="shared" si="141"/>
        <v>0</v>
      </c>
      <c r="K181" s="154" t="e">
        <f t="shared" si="118"/>
        <v>#DIV/0!</v>
      </c>
      <c r="L181" s="72"/>
      <c r="M181" s="143" t="s">
        <v>1095</v>
      </c>
      <c r="N181" s="144" t="s">
        <v>1091</v>
      </c>
      <c r="O181" s="145">
        <f>O182</f>
        <v>0</v>
      </c>
      <c r="P181" s="145">
        <f t="shared" ref="P181:V184" si="142">P182</f>
        <v>0</v>
      </c>
      <c r="Q181" s="145">
        <f t="shared" si="142"/>
        <v>0</v>
      </c>
      <c r="R181" s="145">
        <f t="shared" si="114"/>
        <v>0</v>
      </c>
      <c r="S181" s="145">
        <f t="shared" si="142"/>
        <v>0</v>
      </c>
      <c r="T181" s="145">
        <f t="shared" si="142"/>
        <v>0</v>
      </c>
      <c r="U181" s="145">
        <f t="shared" si="142"/>
        <v>0</v>
      </c>
      <c r="V181" s="145">
        <f t="shared" si="142"/>
        <v>0</v>
      </c>
      <c r="W181" s="154" t="e">
        <f t="shared" si="120"/>
        <v>#DIV/0!</v>
      </c>
      <c r="X181" s="273"/>
      <c r="Y181" s="273"/>
      <c r="Z181" s="80"/>
      <c r="AA181" s="80"/>
    </row>
    <row r="182" spans="1:27" s="24" customFormat="1" x14ac:dyDescent="0.25">
      <c r="A182" s="143" t="s">
        <v>1096</v>
      </c>
      <c r="B182" s="143" t="s">
        <v>1097</v>
      </c>
      <c r="C182" s="147">
        <f>C183</f>
        <v>0</v>
      </c>
      <c r="D182" s="147">
        <f t="shared" si="141"/>
        <v>0</v>
      </c>
      <c r="E182" s="147">
        <f t="shared" si="141"/>
        <v>0</v>
      </c>
      <c r="F182" s="147">
        <f t="shared" si="141"/>
        <v>0</v>
      </c>
      <c r="G182" s="147">
        <f t="shared" si="141"/>
        <v>0</v>
      </c>
      <c r="H182" s="147">
        <f t="shared" si="141"/>
        <v>0</v>
      </c>
      <c r="I182" s="147">
        <f t="shared" si="141"/>
        <v>0</v>
      </c>
      <c r="J182" s="147">
        <f t="shared" si="141"/>
        <v>0</v>
      </c>
      <c r="K182" s="146" t="e">
        <f t="shared" si="118"/>
        <v>#DIV/0!</v>
      </c>
      <c r="L182" s="72"/>
      <c r="M182" s="143" t="s">
        <v>1096</v>
      </c>
      <c r="N182" s="143" t="s">
        <v>1097</v>
      </c>
      <c r="O182" s="147">
        <f>O183</f>
        <v>0</v>
      </c>
      <c r="P182" s="147">
        <f t="shared" si="142"/>
        <v>0</v>
      </c>
      <c r="Q182" s="147">
        <f t="shared" si="142"/>
        <v>0</v>
      </c>
      <c r="R182" s="147">
        <f t="shared" si="114"/>
        <v>0</v>
      </c>
      <c r="S182" s="147">
        <f t="shared" si="142"/>
        <v>0</v>
      </c>
      <c r="T182" s="147">
        <f t="shared" si="142"/>
        <v>0</v>
      </c>
      <c r="U182" s="147">
        <f t="shared" si="142"/>
        <v>0</v>
      </c>
      <c r="V182" s="147">
        <f t="shared" si="142"/>
        <v>0</v>
      </c>
      <c r="W182" s="146" t="e">
        <f t="shared" si="120"/>
        <v>#DIV/0!</v>
      </c>
      <c r="X182" s="273"/>
      <c r="Y182" s="273"/>
      <c r="Z182" s="80"/>
      <c r="AA182" s="80"/>
    </row>
    <row r="183" spans="1:27" s="24" customFormat="1" x14ac:dyDescent="0.25">
      <c r="A183" s="143" t="s">
        <v>1098</v>
      </c>
      <c r="B183" s="143" t="s">
        <v>1099</v>
      </c>
      <c r="C183" s="147">
        <f>C184</f>
        <v>0</v>
      </c>
      <c r="D183" s="147">
        <f t="shared" si="141"/>
        <v>0</v>
      </c>
      <c r="E183" s="147">
        <f t="shared" si="141"/>
        <v>0</v>
      </c>
      <c r="F183" s="147">
        <f t="shared" si="141"/>
        <v>0</v>
      </c>
      <c r="G183" s="147">
        <f t="shared" si="141"/>
        <v>0</v>
      </c>
      <c r="H183" s="147">
        <f t="shared" si="141"/>
        <v>0</v>
      </c>
      <c r="I183" s="147">
        <f t="shared" si="141"/>
        <v>0</v>
      </c>
      <c r="J183" s="147">
        <f t="shared" si="141"/>
        <v>0</v>
      </c>
      <c r="K183" s="146" t="e">
        <f t="shared" si="118"/>
        <v>#DIV/0!</v>
      </c>
      <c r="L183" s="72"/>
      <c r="M183" s="143" t="s">
        <v>1098</v>
      </c>
      <c r="N183" s="143" t="s">
        <v>1099</v>
      </c>
      <c r="O183" s="147">
        <f>O184</f>
        <v>0</v>
      </c>
      <c r="P183" s="147">
        <f t="shared" si="142"/>
        <v>0</v>
      </c>
      <c r="Q183" s="147">
        <f t="shared" si="142"/>
        <v>0</v>
      </c>
      <c r="R183" s="147">
        <f t="shared" si="114"/>
        <v>0</v>
      </c>
      <c r="S183" s="147">
        <f t="shared" si="142"/>
        <v>0</v>
      </c>
      <c r="T183" s="147">
        <f t="shared" si="142"/>
        <v>0</v>
      </c>
      <c r="U183" s="147">
        <f t="shared" si="142"/>
        <v>0</v>
      </c>
      <c r="V183" s="147">
        <f t="shared" si="142"/>
        <v>0</v>
      </c>
      <c r="W183" s="146" t="e">
        <f t="shared" si="120"/>
        <v>#DIV/0!</v>
      </c>
      <c r="X183" s="273"/>
      <c r="Y183" s="273"/>
      <c r="Z183" s="80"/>
      <c r="AA183" s="80"/>
    </row>
    <row r="184" spans="1:27" s="24" customFormat="1" x14ac:dyDescent="0.25">
      <c r="A184" s="96" t="s">
        <v>1100</v>
      </c>
      <c r="B184" s="96" t="s">
        <v>1101</v>
      </c>
      <c r="C184" s="137">
        <f>C185</f>
        <v>0</v>
      </c>
      <c r="D184" s="137">
        <f t="shared" si="141"/>
        <v>0</v>
      </c>
      <c r="E184" s="137">
        <f t="shared" si="141"/>
        <v>0</v>
      </c>
      <c r="F184" s="137">
        <f t="shared" si="141"/>
        <v>0</v>
      </c>
      <c r="G184" s="137">
        <f t="shared" si="141"/>
        <v>0</v>
      </c>
      <c r="H184" s="137">
        <f t="shared" si="141"/>
        <v>0</v>
      </c>
      <c r="I184" s="137">
        <f t="shared" si="141"/>
        <v>0</v>
      </c>
      <c r="J184" s="137">
        <f t="shared" si="141"/>
        <v>0</v>
      </c>
      <c r="K184" s="83" t="e">
        <f t="shared" si="118"/>
        <v>#DIV/0!</v>
      </c>
      <c r="L184" s="72"/>
      <c r="M184" s="96" t="s">
        <v>1100</v>
      </c>
      <c r="N184" s="96" t="s">
        <v>1101</v>
      </c>
      <c r="O184" s="137">
        <f>O185</f>
        <v>0</v>
      </c>
      <c r="P184" s="137">
        <f t="shared" si="142"/>
        <v>0</v>
      </c>
      <c r="Q184" s="137">
        <f t="shared" si="142"/>
        <v>0</v>
      </c>
      <c r="R184" s="137">
        <f t="shared" si="114"/>
        <v>0</v>
      </c>
      <c r="S184" s="137">
        <f t="shared" si="142"/>
        <v>0</v>
      </c>
      <c r="T184" s="137">
        <f t="shared" si="142"/>
        <v>0</v>
      </c>
      <c r="U184" s="137">
        <f t="shared" si="142"/>
        <v>0</v>
      </c>
      <c r="V184" s="137">
        <f t="shared" si="142"/>
        <v>0</v>
      </c>
      <c r="W184" s="83" t="e">
        <f t="shared" si="120"/>
        <v>#DIV/0!</v>
      </c>
      <c r="X184" s="273"/>
      <c r="Y184" s="273"/>
      <c r="Z184" s="80"/>
      <c r="AA184" s="80"/>
    </row>
    <row r="185" spans="1:27" s="24" customFormat="1" x14ac:dyDescent="0.25">
      <c r="A185" s="117" t="s">
        <v>1102</v>
      </c>
      <c r="B185" s="118" t="s">
        <v>1103</v>
      </c>
      <c r="C185" s="138"/>
      <c r="D185" s="138"/>
      <c r="E185" s="138"/>
      <c r="F185" s="138">
        <f>+C185+D185-E185</f>
        <v>0</v>
      </c>
      <c r="G185" s="138"/>
      <c r="H185" s="138"/>
      <c r="I185" s="138"/>
      <c r="J185" s="138">
        <f>+F185-I185</f>
        <v>0</v>
      </c>
      <c r="K185" s="95" t="e">
        <f t="shared" si="118"/>
        <v>#DIV/0!</v>
      </c>
      <c r="L185" s="72"/>
      <c r="M185" s="236" t="s">
        <v>1102</v>
      </c>
      <c r="N185" s="118" t="s">
        <v>1103</v>
      </c>
      <c r="O185" s="138"/>
      <c r="P185" s="138"/>
      <c r="Q185" s="138"/>
      <c r="R185" s="138">
        <f t="shared" si="114"/>
        <v>0</v>
      </c>
      <c r="S185" s="138"/>
      <c r="T185" s="138"/>
      <c r="U185" s="138"/>
      <c r="V185" s="138">
        <f>+R185-U185</f>
        <v>0</v>
      </c>
      <c r="W185" s="95" t="e">
        <f t="shared" si="120"/>
        <v>#DIV/0!</v>
      </c>
      <c r="X185" s="273"/>
      <c r="Y185" s="273"/>
      <c r="Z185" s="80"/>
      <c r="AA185" s="80"/>
    </row>
    <row r="186" spans="1:27" s="24" customFormat="1" x14ac:dyDescent="0.25">
      <c r="A186" s="143" t="s">
        <v>1104</v>
      </c>
      <c r="B186" s="156" t="s">
        <v>1103</v>
      </c>
      <c r="C186" s="145">
        <f>C187</f>
        <v>0</v>
      </c>
      <c r="D186" s="145">
        <f t="shared" ref="D186:J189" si="143">D187</f>
        <v>0</v>
      </c>
      <c r="E186" s="145">
        <f t="shared" si="143"/>
        <v>0</v>
      </c>
      <c r="F186" s="145">
        <f t="shared" si="143"/>
        <v>0</v>
      </c>
      <c r="G186" s="145">
        <f t="shared" si="143"/>
        <v>0</v>
      </c>
      <c r="H186" s="145">
        <f t="shared" si="143"/>
        <v>0</v>
      </c>
      <c r="I186" s="145">
        <f t="shared" si="143"/>
        <v>0</v>
      </c>
      <c r="J186" s="145">
        <f t="shared" si="143"/>
        <v>0</v>
      </c>
      <c r="K186" s="154" t="e">
        <f t="shared" si="118"/>
        <v>#DIV/0!</v>
      </c>
      <c r="L186" s="72"/>
      <c r="M186" s="143" t="s">
        <v>1104</v>
      </c>
      <c r="N186" s="237" t="s">
        <v>1103</v>
      </c>
      <c r="O186" s="145">
        <f>O187</f>
        <v>0</v>
      </c>
      <c r="P186" s="145">
        <f t="shared" ref="P186:V189" si="144">P187</f>
        <v>0</v>
      </c>
      <c r="Q186" s="145">
        <f t="shared" si="144"/>
        <v>0</v>
      </c>
      <c r="R186" s="145">
        <f t="shared" si="114"/>
        <v>0</v>
      </c>
      <c r="S186" s="145">
        <f t="shared" si="144"/>
        <v>0</v>
      </c>
      <c r="T186" s="145">
        <f t="shared" si="144"/>
        <v>0</v>
      </c>
      <c r="U186" s="145">
        <f t="shared" si="144"/>
        <v>0</v>
      </c>
      <c r="V186" s="145">
        <f t="shared" si="144"/>
        <v>0</v>
      </c>
      <c r="W186" s="154" t="e">
        <f t="shared" si="120"/>
        <v>#DIV/0!</v>
      </c>
      <c r="X186" s="273"/>
      <c r="Y186" s="273"/>
      <c r="Z186" s="273"/>
      <c r="AA186" s="80"/>
    </row>
    <row r="187" spans="1:27" s="24" customFormat="1" x14ac:dyDescent="0.25">
      <c r="A187" s="143" t="s">
        <v>1105</v>
      </c>
      <c r="B187" s="143" t="s">
        <v>1106</v>
      </c>
      <c r="C187" s="147">
        <f>C188</f>
        <v>0</v>
      </c>
      <c r="D187" s="147">
        <f t="shared" si="143"/>
        <v>0</v>
      </c>
      <c r="E187" s="147">
        <f t="shared" si="143"/>
        <v>0</v>
      </c>
      <c r="F187" s="147">
        <f t="shared" si="143"/>
        <v>0</v>
      </c>
      <c r="G187" s="147">
        <f t="shared" si="143"/>
        <v>0</v>
      </c>
      <c r="H187" s="147">
        <f t="shared" si="143"/>
        <v>0</v>
      </c>
      <c r="I187" s="147">
        <f t="shared" si="143"/>
        <v>0</v>
      </c>
      <c r="J187" s="147">
        <f t="shared" si="143"/>
        <v>0</v>
      </c>
      <c r="K187" s="146" t="e">
        <f t="shared" si="118"/>
        <v>#DIV/0!</v>
      </c>
      <c r="L187" s="72"/>
      <c r="M187" s="143" t="s">
        <v>1105</v>
      </c>
      <c r="N187" s="143" t="s">
        <v>1106</v>
      </c>
      <c r="O187" s="147">
        <f>O188</f>
        <v>0</v>
      </c>
      <c r="P187" s="147">
        <f t="shared" si="144"/>
        <v>0</v>
      </c>
      <c r="Q187" s="147">
        <f t="shared" si="144"/>
        <v>0</v>
      </c>
      <c r="R187" s="147">
        <f t="shared" si="114"/>
        <v>0</v>
      </c>
      <c r="S187" s="147">
        <f t="shared" si="144"/>
        <v>0</v>
      </c>
      <c r="T187" s="147">
        <f t="shared" si="144"/>
        <v>0</v>
      </c>
      <c r="U187" s="147">
        <f t="shared" si="144"/>
        <v>0</v>
      </c>
      <c r="V187" s="147">
        <f t="shared" si="144"/>
        <v>0</v>
      </c>
      <c r="W187" s="146" t="e">
        <f t="shared" si="120"/>
        <v>#DIV/0!</v>
      </c>
      <c r="X187" s="273"/>
      <c r="Y187" s="273"/>
      <c r="Z187" s="273"/>
      <c r="AA187" s="80"/>
    </row>
    <row r="188" spans="1:27" s="24" customFormat="1" x14ac:dyDescent="0.25">
      <c r="A188" s="143" t="s">
        <v>1107</v>
      </c>
      <c r="B188" s="143" t="s">
        <v>1106</v>
      </c>
      <c r="C188" s="147">
        <f>C189</f>
        <v>0</v>
      </c>
      <c r="D188" s="147">
        <f t="shared" si="143"/>
        <v>0</v>
      </c>
      <c r="E188" s="147">
        <f t="shared" si="143"/>
        <v>0</v>
      </c>
      <c r="F188" s="147">
        <f t="shared" si="143"/>
        <v>0</v>
      </c>
      <c r="G188" s="147">
        <f t="shared" si="143"/>
        <v>0</v>
      </c>
      <c r="H188" s="147">
        <f t="shared" si="143"/>
        <v>0</v>
      </c>
      <c r="I188" s="147">
        <f t="shared" si="143"/>
        <v>0</v>
      </c>
      <c r="J188" s="147">
        <f t="shared" si="143"/>
        <v>0</v>
      </c>
      <c r="K188" s="146" t="e">
        <f t="shared" si="118"/>
        <v>#DIV/0!</v>
      </c>
      <c r="L188" s="72"/>
      <c r="M188" s="143" t="s">
        <v>1107</v>
      </c>
      <c r="N188" s="143" t="s">
        <v>1106</v>
      </c>
      <c r="O188" s="147">
        <f>O189</f>
        <v>0</v>
      </c>
      <c r="P188" s="147">
        <f t="shared" si="144"/>
        <v>0</v>
      </c>
      <c r="Q188" s="147">
        <f t="shared" si="144"/>
        <v>0</v>
      </c>
      <c r="R188" s="147">
        <f t="shared" si="114"/>
        <v>0</v>
      </c>
      <c r="S188" s="147">
        <f t="shared" si="144"/>
        <v>0</v>
      </c>
      <c r="T188" s="147">
        <f t="shared" si="144"/>
        <v>0</v>
      </c>
      <c r="U188" s="147">
        <f t="shared" si="144"/>
        <v>0</v>
      </c>
      <c r="V188" s="147">
        <f t="shared" si="144"/>
        <v>0</v>
      </c>
      <c r="W188" s="146" t="e">
        <f t="shared" si="120"/>
        <v>#DIV/0!</v>
      </c>
      <c r="X188" s="273"/>
      <c r="Y188" s="273"/>
      <c r="Z188" s="273"/>
      <c r="AA188" s="273"/>
    </row>
    <row r="189" spans="1:27" s="24" customFormat="1" x14ac:dyDescent="0.25">
      <c r="A189" s="96" t="s">
        <v>1108</v>
      </c>
      <c r="B189" s="96" t="s">
        <v>1106</v>
      </c>
      <c r="C189" s="137">
        <f>C190</f>
        <v>0</v>
      </c>
      <c r="D189" s="137">
        <f t="shared" si="143"/>
        <v>0</v>
      </c>
      <c r="E189" s="137">
        <f t="shared" si="143"/>
        <v>0</v>
      </c>
      <c r="F189" s="137">
        <f t="shared" si="143"/>
        <v>0</v>
      </c>
      <c r="G189" s="137">
        <f t="shared" si="143"/>
        <v>0</v>
      </c>
      <c r="H189" s="137">
        <f t="shared" si="143"/>
        <v>0</v>
      </c>
      <c r="I189" s="137">
        <f t="shared" si="143"/>
        <v>0</v>
      </c>
      <c r="J189" s="137">
        <f t="shared" si="143"/>
        <v>0</v>
      </c>
      <c r="K189" s="83" t="e">
        <f t="shared" si="118"/>
        <v>#DIV/0!</v>
      </c>
      <c r="L189" s="72"/>
      <c r="M189" s="96" t="s">
        <v>1108</v>
      </c>
      <c r="N189" s="96" t="s">
        <v>1106</v>
      </c>
      <c r="O189" s="137">
        <f>O190</f>
        <v>0</v>
      </c>
      <c r="P189" s="137">
        <f t="shared" si="144"/>
        <v>0</v>
      </c>
      <c r="Q189" s="137">
        <f t="shared" si="144"/>
        <v>0</v>
      </c>
      <c r="R189" s="137">
        <f t="shared" si="114"/>
        <v>0</v>
      </c>
      <c r="S189" s="137">
        <f t="shared" si="144"/>
        <v>0</v>
      </c>
      <c r="T189" s="137">
        <f t="shared" si="144"/>
        <v>0</v>
      </c>
      <c r="U189" s="137">
        <f t="shared" si="144"/>
        <v>0</v>
      </c>
      <c r="V189" s="137">
        <f t="shared" si="144"/>
        <v>0</v>
      </c>
      <c r="W189" s="83" t="e">
        <f t="shared" si="120"/>
        <v>#DIV/0!</v>
      </c>
      <c r="X189" s="273"/>
      <c r="Y189" s="273"/>
      <c r="Z189" s="273"/>
      <c r="AA189" s="273"/>
    </row>
    <row r="190" spans="1:27" s="24" customFormat="1" x14ac:dyDescent="0.25">
      <c r="A190" s="119" t="s">
        <v>1109</v>
      </c>
      <c r="B190" s="118" t="s">
        <v>1106</v>
      </c>
      <c r="C190" s="138"/>
      <c r="D190" s="138"/>
      <c r="E190" s="138"/>
      <c r="F190" s="138">
        <f>+C190+D190-E190</f>
        <v>0</v>
      </c>
      <c r="G190" s="138"/>
      <c r="H190" s="138"/>
      <c r="I190" s="138"/>
      <c r="J190" s="138">
        <f>+F190-I190</f>
        <v>0</v>
      </c>
      <c r="K190" s="95" t="e">
        <f t="shared" si="118"/>
        <v>#DIV/0!</v>
      </c>
      <c r="L190" s="72"/>
      <c r="M190" s="238" t="s">
        <v>1109</v>
      </c>
      <c r="N190" s="118" t="s">
        <v>1106</v>
      </c>
      <c r="O190" s="138"/>
      <c r="P190" s="138"/>
      <c r="Q190" s="138"/>
      <c r="R190" s="138">
        <f t="shared" si="114"/>
        <v>0</v>
      </c>
      <c r="S190" s="138"/>
      <c r="T190" s="138"/>
      <c r="U190" s="138"/>
      <c r="V190" s="138">
        <f>+R190-U190</f>
        <v>0</v>
      </c>
      <c r="W190" s="95" t="e">
        <f t="shared" si="120"/>
        <v>#DIV/0!</v>
      </c>
      <c r="X190" s="273"/>
      <c r="Y190" s="273"/>
      <c r="Z190" s="273"/>
      <c r="AA190" s="273"/>
    </row>
    <row r="191" spans="1:27" s="24" customFormat="1" x14ac:dyDescent="0.25">
      <c r="A191" s="174">
        <v>210</v>
      </c>
      <c r="B191" s="143" t="s">
        <v>793</v>
      </c>
      <c r="C191" s="175">
        <f>C192</f>
        <v>0</v>
      </c>
      <c r="D191" s="175">
        <f t="shared" ref="D191:J194" si="145">D192</f>
        <v>22233015709.549999</v>
      </c>
      <c r="E191" s="175">
        <f t="shared" si="145"/>
        <v>0</v>
      </c>
      <c r="F191" s="175">
        <f t="shared" si="145"/>
        <v>22233015709.549999</v>
      </c>
      <c r="G191" s="175">
        <f t="shared" si="145"/>
        <v>0</v>
      </c>
      <c r="H191" s="175">
        <f t="shared" si="145"/>
        <v>0</v>
      </c>
      <c r="I191" s="175">
        <f t="shared" si="145"/>
        <v>0</v>
      </c>
      <c r="J191" s="175">
        <f t="shared" si="145"/>
        <v>22233015709.549999</v>
      </c>
      <c r="K191" s="176">
        <f t="shared" si="118"/>
        <v>1</v>
      </c>
      <c r="L191" s="72"/>
      <c r="M191" s="239">
        <v>210</v>
      </c>
      <c r="N191" s="143" t="s">
        <v>793</v>
      </c>
      <c r="O191" s="240">
        <f>O192</f>
        <v>0</v>
      </c>
      <c r="P191" s="240">
        <f t="shared" ref="P191:V195" si="146">P192</f>
        <v>22233015709.549999</v>
      </c>
      <c r="Q191" s="240">
        <f t="shared" si="146"/>
        <v>0</v>
      </c>
      <c r="R191" s="240">
        <f t="shared" si="114"/>
        <v>22233015709.549999</v>
      </c>
      <c r="S191" s="240">
        <f t="shared" si="146"/>
        <v>0</v>
      </c>
      <c r="T191" s="240">
        <f t="shared" si="146"/>
        <v>0</v>
      </c>
      <c r="U191" s="240">
        <f t="shared" si="146"/>
        <v>0</v>
      </c>
      <c r="V191" s="240">
        <f t="shared" si="146"/>
        <v>22233015709.549999</v>
      </c>
      <c r="W191" s="241">
        <f t="shared" si="120"/>
        <v>1</v>
      </c>
      <c r="X191" s="273"/>
      <c r="Y191" s="273"/>
      <c r="Z191" s="273"/>
      <c r="AA191" s="273"/>
    </row>
    <row r="192" spans="1:27" s="24" customFormat="1" x14ac:dyDescent="0.25">
      <c r="A192" s="143">
        <v>2101</v>
      </c>
      <c r="B192" s="143" t="s">
        <v>793</v>
      </c>
      <c r="C192" s="147">
        <f>C193</f>
        <v>0</v>
      </c>
      <c r="D192" s="147">
        <f t="shared" si="145"/>
        <v>22233015709.549999</v>
      </c>
      <c r="E192" s="147">
        <f t="shared" si="145"/>
        <v>0</v>
      </c>
      <c r="F192" s="147">
        <f t="shared" si="145"/>
        <v>22233015709.549999</v>
      </c>
      <c r="G192" s="147">
        <f t="shared" si="145"/>
        <v>0</v>
      </c>
      <c r="H192" s="147">
        <f t="shared" si="145"/>
        <v>0</v>
      </c>
      <c r="I192" s="147">
        <f t="shared" si="145"/>
        <v>0</v>
      </c>
      <c r="J192" s="147">
        <f t="shared" si="145"/>
        <v>22233015709.549999</v>
      </c>
      <c r="K192" s="146">
        <f t="shared" si="118"/>
        <v>1</v>
      </c>
      <c r="L192" s="72"/>
      <c r="M192" s="143">
        <v>2101</v>
      </c>
      <c r="N192" s="143" t="s">
        <v>793</v>
      </c>
      <c r="O192" s="147">
        <f>O193</f>
        <v>0</v>
      </c>
      <c r="P192" s="147">
        <f t="shared" si="146"/>
        <v>22233015709.549999</v>
      </c>
      <c r="Q192" s="147">
        <f t="shared" si="146"/>
        <v>0</v>
      </c>
      <c r="R192" s="147">
        <f t="shared" si="114"/>
        <v>22233015709.549999</v>
      </c>
      <c r="S192" s="147">
        <f t="shared" si="146"/>
        <v>0</v>
      </c>
      <c r="T192" s="147">
        <f t="shared" si="146"/>
        <v>0</v>
      </c>
      <c r="U192" s="147">
        <f t="shared" si="146"/>
        <v>0</v>
      </c>
      <c r="V192" s="147">
        <f t="shared" si="146"/>
        <v>22233015709.549999</v>
      </c>
      <c r="W192" s="146">
        <f t="shared" si="120"/>
        <v>1</v>
      </c>
      <c r="X192" s="273"/>
      <c r="Y192" s="273"/>
      <c r="Z192" s="273"/>
      <c r="AA192" s="273"/>
    </row>
    <row r="193" spans="1:29" s="24" customFormat="1" x14ac:dyDescent="0.25">
      <c r="A193" s="143">
        <v>210101</v>
      </c>
      <c r="B193" s="143" t="s">
        <v>793</v>
      </c>
      <c r="C193" s="147">
        <f>C194</f>
        <v>0</v>
      </c>
      <c r="D193" s="147">
        <f t="shared" si="145"/>
        <v>22233015709.549999</v>
      </c>
      <c r="E193" s="147">
        <f t="shared" si="145"/>
        <v>0</v>
      </c>
      <c r="F193" s="147">
        <f t="shared" si="145"/>
        <v>22233015709.549999</v>
      </c>
      <c r="G193" s="147">
        <f t="shared" si="145"/>
        <v>0</v>
      </c>
      <c r="H193" s="147">
        <f t="shared" si="145"/>
        <v>0</v>
      </c>
      <c r="I193" s="147">
        <f t="shared" si="145"/>
        <v>0</v>
      </c>
      <c r="J193" s="147">
        <f t="shared" si="145"/>
        <v>22233015709.549999</v>
      </c>
      <c r="K193" s="146">
        <f t="shared" si="118"/>
        <v>1</v>
      </c>
      <c r="L193" s="72"/>
      <c r="M193" s="143">
        <v>210101</v>
      </c>
      <c r="N193" s="143" t="s">
        <v>793</v>
      </c>
      <c r="O193" s="147">
        <f>O194</f>
        <v>0</v>
      </c>
      <c r="P193" s="147">
        <f t="shared" si="146"/>
        <v>22233015709.549999</v>
      </c>
      <c r="Q193" s="147">
        <f t="shared" si="146"/>
        <v>0</v>
      </c>
      <c r="R193" s="147">
        <f t="shared" si="114"/>
        <v>22233015709.549999</v>
      </c>
      <c r="S193" s="147">
        <f t="shared" si="146"/>
        <v>0</v>
      </c>
      <c r="T193" s="147">
        <f t="shared" si="146"/>
        <v>0</v>
      </c>
      <c r="U193" s="147">
        <f t="shared" si="146"/>
        <v>0</v>
      </c>
      <c r="V193" s="147">
        <f t="shared" si="146"/>
        <v>22233015709.549999</v>
      </c>
      <c r="W193" s="146">
        <f t="shared" si="120"/>
        <v>1</v>
      </c>
      <c r="X193" s="273"/>
      <c r="Y193" s="273"/>
      <c r="Z193" s="273"/>
      <c r="AA193" s="273"/>
      <c r="AB193" s="273"/>
      <c r="AC193" s="273"/>
    </row>
    <row r="194" spans="1:29" s="24" customFormat="1" x14ac:dyDescent="0.25">
      <c r="A194" s="96">
        <v>2101011</v>
      </c>
      <c r="B194" s="96" t="s">
        <v>793</v>
      </c>
      <c r="C194" s="137">
        <f>C195</f>
        <v>0</v>
      </c>
      <c r="D194" s="137">
        <f t="shared" si="145"/>
        <v>22233015709.549999</v>
      </c>
      <c r="E194" s="137">
        <f t="shared" si="145"/>
        <v>0</v>
      </c>
      <c r="F194" s="137">
        <f t="shared" si="145"/>
        <v>22233015709.549999</v>
      </c>
      <c r="G194" s="137">
        <f t="shared" si="145"/>
        <v>0</v>
      </c>
      <c r="H194" s="137">
        <f t="shared" si="145"/>
        <v>0</v>
      </c>
      <c r="I194" s="137">
        <f t="shared" si="145"/>
        <v>0</v>
      </c>
      <c r="J194" s="137">
        <f t="shared" si="145"/>
        <v>22233015709.549999</v>
      </c>
      <c r="K194" s="83">
        <f t="shared" si="118"/>
        <v>1</v>
      </c>
      <c r="L194" s="111"/>
      <c r="M194" s="96">
        <v>2101011</v>
      </c>
      <c r="N194" s="96" t="s">
        <v>793</v>
      </c>
      <c r="O194" s="137">
        <f>O195</f>
        <v>0</v>
      </c>
      <c r="P194" s="137">
        <f t="shared" si="146"/>
        <v>22233015709.549999</v>
      </c>
      <c r="Q194" s="137">
        <f t="shared" si="146"/>
        <v>0</v>
      </c>
      <c r="R194" s="137">
        <f t="shared" si="114"/>
        <v>22233015709.549999</v>
      </c>
      <c r="S194" s="137">
        <f t="shared" si="146"/>
        <v>0</v>
      </c>
      <c r="T194" s="137">
        <f t="shared" si="146"/>
        <v>0</v>
      </c>
      <c r="U194" s="137">
        <f t="shared" si="146"/>
        <v>0</v>
      </c>
      <c r="V194" s="137">
        <f t="shared" si="146"/>
        <v>22233015709.549999</v>
      </c>
      <c r="W194" s="83">
        <f t="shared" si="120"/>
        <v>1</v>
      </c>
      <c r="X194" s="121"/>
      <c r="Y194" s="121"/>
      <c r="Z194" s="121"/>
      <c r="AA194" s="121"/>
      <c r="AB194" s="121"/>
      <c r="AC194" s="121"/>
    </row>
    <row r="195" spans="1:29" x14ac:dyDescent="0.25">
      <c r="A195" s="115">
        <v>210101101</v>
      </c>
      <c r="B195" s="120" t="s">
        <v>793</v>
      </c>
      <c r="C195" s="139"/>
      <c r="D195" s="139">
        <v>22233015709.549999</v>
      </c>
      <c r="E195" s="139"/>
      <c r="F195" s="139">
        <f>+C195+D195-E195</f>
        <v>22233015709.549999</v>
      </c>
      <c r="G195" s="139"/>
      <c r="H195" s="139"/>
      <c r="I195" s="139"/>
      <c r="J195" s="139">
        <f>+F195-I195</f>
        <v>22233015709.549999</v>
      </c>
      <c r="K195" s="116">
        <f t="shared" si="118"/>
        <v>1</v>
      </c>
      <c r="M195" s="115">
        <v>210101101</v>
      </c>
      <c r="N195" s="120" t="s">
        <v>793</v>
      </c>
      <c r="O195" s="139"/>
      <c r="P195" s="139">
        <v>22233015709.549999</v>
      </c>
      <c r="Q195" s="137">
        <f t="shared" si="146"/>
        <v>0</v>
      </c>
      <c r="R195" s="139">
        <f t="shared" si="114"/>
        <v>22233015709.549999</v>
      </c>
      <c r="S195" s="139"/>
      <c r="T195" s="139"/>
      <c r="U195" s="139"/>
      <c r="V195" s="139">
        <f>+R195-U195</f>
        <v>22233015709.549999</v>
      </c>
      <c r="W195" s="116">
        <f t="shared" si="120"/>
        <v>1</v>
      </c>
    </row>
    <row r="196" spans="1:29" x14ac:dyDescent="0.25">
      <c r="A196" s="143">
        <v>212</v>
      </c>
      <c r="B196" s="143" t="s">
        <v>1110</v>
      </c>
      <c r="C196" s="158">
        <f>C197</f>
        <v>0</v>
      </c>
      <c r="D196" s="158">
        <f t="shared" ref="D196:J199" si="147">D197</f>
        <v>9102190188.7799988</v>
      </c>
      <c r="E196" s="158">
        <f t="shared" si="147"/>
        <v>0</v>
      </c>
      <c r="F196" s="158">
        <f t="shared" si="147"/>
        <v>9102190188.7799988</v>
      </c>
      <c r="G196" s="158">
        <f t="shared" si="147"/>
        <v>3611986843.5899997</v>
      </c>
      <c r="H196" s="158">
        <f t="shared" si="147"/>
        <v>1315558081.3900001</v>
      </c>
      <c r="I196" s="158">
        <f t="shared" si="147"/>
        <v>3611986843.5899997</v>
      </c>
      <c r="J196" s="158">
        <f t="shared" si="147"/>
        <v>5490203345.1900005</v>
      </c>
      <c r="K196" s="153">
        <f t="shared" si="118"/>
        <v>0.60317387698156566</v>
      </c>
      <c r="M196" s="143">
        <v>212</v>
      </c>
      <c r="N196" s="143" t="s">
        <v>1110</v>
      </c>
      <c r="O196" s="158">
        <f>O197</f>
        <v>0</v>
      </c>
      <c r="P196" s="158">
        <f t="shared" ref="P196:V199" si="148">P197</f>
        <v>9102190188.7799988</v>
      </c>
      <c r="Q196" s="158">
        <f t="shared" si="148"/>
        <v>0</v>
      </c>
      <c r="R196" s="158">
        <f t="shared" si="114"/>
        <v>9102190188.7799988</v>
      </c>
      <c r="S196" s="158">
        <f t="shared" si="148"/>
        <v>3611986843.5899997</v>
      </c>
      <c r="T196" s="158">
        <f t="shared" si="148"/>
        <v>1248305592</v>
      </c>
      <c r="U196" s="158">
        <f t="shared" si="148"/>
        <v>3611986843.5899997</v>
      </c>
      <c r="V196" s="158">
        <f t="shared" si="148"/>
        <v>3174508933.8000002</v>
      </c>
      <c r="W196" s="153">
        <f t="shared" si="120"/>
        <v>0.34876319522669652</v>
      </c>
    </row>
    <row r="197" spans="1:29" x14ac:dyDescent="0.25">
      <c r="A197" s="143">
        <v>2124</v>
      </c>
      <c r="B197" s="143" t="s">
        <v>1110</v>
      </c>
      <c r="C197" s="147">
        <f>C198</f>
        <v>0</v>
      </c>
      <c r="D197" s="147">
        <f t="shared" si="147"/>
        <v>9102190188.7799988</v>
      </c>
      <c r="E197" s="147">
        <f t="shared" si="147"/>
        <v>0</v>
      </c>
      <c r="F197" s="147">
        <f t="shared" si="147"/>
        <v>9102190188.7799988</v>
      </c>
      <c r="G197" s="147">
        <f t="shared" si="147"/>
        <v>3611986843.5899997</v>
      </c>
      <c r="H197" s="147">
        <f t="shared" si="147"/>
        <v>1315558081.3900001</v>
      </c>
      <c r="I197" s="147">
        <f t="shared" si="147"/>
        <v>3611986843.5899997</v>
      </c>
      <c r="J197" s="147">
        <f t="shared" si="147"/>
        <v>5490203345.1900005</v>
      </c>
      <c r="K197" s="146">
        <f t="shared" si="118"/>
        <v>0.60317387698156566</v>
      </c>
      <c r="M197" s="143">
        <v>2124</v>
      </c>
      <c r="N197" s="143" t="s">
        <v>1110</v>
      </c>
      <c r="O197" s="147">
        <f>O198</f>
        <v>0</v>
      </c>
      <c r="P197" s="147">
        <f t="shared" si="148"/>
        <v>9102190188.7799988</v>
      </c>
      <c r="Q197" s="147">
        <f t="shared" si="148"/>
        <v>0</v>
      </c>
      <c r="R197" s="147">
        <f t="shared" si="114"/>
        <v>9102190188.7799988</v>
      </c>
      <c r="S197" s="147">
        <f t="shared" si="148"/>
        <v>3611986843.5899997</v>
      </c>
      <c r="T197" s="147">
        <f t="shared" si="148"/>
        <v>1248305592</v>
      </c>
      <c r="U197" s="147">
        <f t="shared" si="148"/>
        <v>3611986843.5899997</v>
      </c>
      <c r="V197" s="147">
        <f t="shared" si="148"/>
        <v>3174508933.8000002</v>
      </c>
      <c r="W197" s="146">
        <f t="shared" si="120"/>
        <v>0.34876319522669652</v>
      </c>
    </row>
    <row r="198" spans="1:29" x14ac:dyDescent="0.25">
      <c r="A198" s="143">
        <v>212401</v>
      </c>
      <c r="B198" s="143" t="s">
        <v>1110</v>
      </c>
      <c r="C198" s="147">
        <f>C199</f>
        <v>0</v>
      </c>
      <c r="D198" s="147">
        <f t="shared" si="147"/>
        <v>9102190188.7799988</v>
      </c>
      <c r="E198" s="147">
        <f t="shared" si="147"/>
        <v>0</v>
      </c>
      <c r="F198" s="147">
        <f t="shared" si="147"/>
        <v>9102190188.7799988</v>
      </c>
      <c r="G198" s="147">
        <f t="shared" si="147"/>
        <v>3611986843.5899997</v>
      </c>
      <c r="H198" s="147">
        <f t="shared" si="147"/>
        <v>1315558081.3900001</v>
      </c>
      <c r="I198" s="147">
        <f t="shared" si="147"/>
        <v>3611986843.5899997</v>
      </c>
      <c r="J198" s="147">
        <f t="shared" si="147"/>
        <v>5490203345.1900005</v>
      </c>
      <c r="K198" s="146">
        <f t="shared" si="118"/>
        <v>0.60317387698156566</v>
      </c>
      <c r="M198" s="143">
        <v>212401</v>
      </c>
      <c r="N198" s="143" t="s">
        <v>1110</v>
      </c>
      <c r="O198" s="147">
        <f>O199</f>
        <v>0</v>
      </c>
      <c r="P198" s="147">
        <f t="shared" si="148"/>
        <v>9102190188.7799988</v>
      </c>
      <c r="Q198" s="147">
        <f t="shared" si="148"/>
        <v>0</v>
      </c>
      <c r="R198" s="147">
        <f t="shared" si="114"/>
        <v>9102190188.7799988</v>
      </c>
      <c r="S198" s="147">
        <f t="shared" si="148"/>
        <v>3611986843.5899997</v>
      </c>
      <c r="T198" s="147">
        <f t="shared" si="148"/>
        <v>1248305592</v>
      </c>
      <c r="U198" s="147">
        <f t="shared" si="148"/>
        <v>3611986843.5899997</v>
      </c>
      <c r="V198" s="147">
        <f t="shared" si="148"/>
        <v>3174508933.8000002</v>
      </c>
      <c r="W198" s="146">
        <f t="shared" si="120"/>
        <v>0.34876319522669652</v>
      </c>
    </row>
    <row r="199" spans="1:29" x14ac:dyDescent="0.25">
      <c r="A199" s="143">
        <v>2124011</v>
      </c>
      <c r="B199" s="143" t="s">
        <v>1110</v>
      </c>
      <c r="C199" s="147">
        <f>C200</f>
        <v>0</v>
      </c>
      <c r="D199" s="147">
        <f t="shared" si="147"/>
        <v>9102190188.7799988</v>
      </c>
      <c r="E199" s="147">
        <f t="shared" si="147"/>
        <v>0</v>
      </c>
      <c r="F199" s="147">
        <f t="shared" si="147"/>
        <v>9102190188.7799988</v>
      </c>
      <c r="G199" s="147">
        <f t="shared" si="147"/>
        <v>3611986843.5899997</v>
      </c>
      <c r="H199" s="147">
        <f t="shared" si="147"/>
        <v>1315558081.3900001</v>
      </c>
      <c r="I199" s="147">
        <f t="shared" si="147"/>
        <v>3611986843.5899997</v>
      </c>
      <c r="J199" s="147">
        <f t="shared" si="147"/>
        <v>5490203345.1900005</v>
      </c>
      <c r="K199" s="146">
        <f t="shared" si="118"/>
        <v>0.60317387698156566</v>
      </c>
      <c r="M199" s="143">
        <v>2124011</v>
      </c>
      <c r="N199" s="143" t="s">
        <v>1110</v>
      </c>
      <c r="O199" s="147">
        <f>O200</f>
        <v>0</v>
      </c>
      <c r="P199" s="147">
        <f t="shared" si="148"/>
        <v>9102190188.7799988</v>
      </c>
      <c r="Q199" s="147">
        <f t="shared" si="148"/>
        <v>0</v>
      </c>
      <c r="R199" s="147">
        <f t="shared" si="114"/>
        <v>9102190188.7799988</v>
      </c>
      <c r="S199" s="147">
        <f t="shared" si="148"/>
        <v>3611986843.5899997</v>
      </c>
      <c r="T199" s="147">
        <f t="shared" si="148"/>
        <v>1248305592</v>
      </c>
      <c r="U199" s="147">
        <f t="shared" si="148"/>
        <v>3611986843.5899997</v>
      </c>
      <c r="V199" s="147">
        <f t="shared" si="148"/>
        <v>3174508933.8000002</v>
      </c>
      <c r="W199" s="146">
        <f t="shared" si="120"/>
        <v>0.34876319522669652</v>
      </c>
    </row>
    <row r="200" spans="1:29" x14ac:dyDescent="0.25">
      <c r="A200" s="96">
        <v>212401101</v>
      </c>
      <c r="B200" s="96" t="s">
        <v>1110</v>
      </c>
      <c r="C200" s="137">
        <f>SUM(C201:C228)</f>
        <v>0</v>
      </c>
      <c r="D200" s="137">
        <f t="shared" ref="D200:J200" si="149">SUM(D201:D228)</f>
        <v>9102190188.7799988</v>
      </c>
      <c r="E200" s="137">
        <f t="shared" si="149"/>
        <v>0</v>
      </c>
      <c r="F200" s="137">
        <f t="shared" si="149"/>
        <v>9102190188.7799988</v>
      </c>
      <c r="G200" s="137">
        <f t="shared" si="149"/>
        <v>3611986843.5899997</v>
      </c>
      <c r="H200" s="137">
        <f t="shared" si="149"/>
        <v>1315558081.3900001</v>
      </c>
      <c r="I200" s="137">
        <f t="shared" si="149"/>
        <v>3611986843.5899997</v>
      </c>
      <c r="J200" s="137">
        <f t="shared" si="149"/>
        <v>5490203345.1900005</v>
      </c>
      <c r="K200" s="83">
        <f t="shared" si="118"/>
        <v>0.60317387698156566</v>
      </c>
      <c r="M200" s="96">
        <v>212401101</v>
      </c>
      <c r="N200" s="96" t="s">
        <v>1110</v>
      </c>
      <c r="O200" s="137">
        <f>SUM(O201:O219)</f>
        <v>0</v>
      </c>
      <c r="P200" s="137">
        <f>SUM(P201:P229)</f>
        <v>9102190188.7799988</v>
      </c>
      <c r="Q200" s="137"/>
      <c r="R200" s="137">
        <f t="shared" si="114"/>
        <v>9102190188.7799988</v>
      </c>
      <c r="S200" s="137">
        <f>SUM(S201:S228)</f>
        <v>3611986843.5899997</v>
      </c>
      <c r="T200" s="137">
        <f>SUM(T201:T219)</f>
        <v>1248305592</v>
      </c>
      <c r="U200" s="137">
        <f>SUM(U201:U228)</f>
        <v>3611986843.5899997</v>
      </c>
      <c r="V200" s="137">
        <f>SUM(V201:V219)</f>
        <v>3174508933.8000002</v>
      </c>
      <c r="W200" s="83">
        <f t="shared" si="120"/>
        <v>0.34876319522669652</v>
      </c>
    </row>
    <row r="201" spans="1:29" x14ac:dyDescent="0.25">
      <c r="A201" s="114" t="s">
        <v>1314</v>
      </c>
      <c r="B201" s="173" t="s">
        <v>1315</v>
      </c>
      <c r="C201" s="171"/>
      <c r="D201" s="135">
        <v>50000000</v>
      </c>
      <c r="E201" s="135"/>
      <c r="F201" s="135">
        <f>+C201+D201-E201</f>
        <v>50000000</v>
      </c>
      <c r="G201" s="135">
        <v>49000000</v>
      </c>
      <c r="H201" s="135">
        <v>49000000</v>
      </c>
      <c r="I201" s="135">
        <v>49000000</v>
      </c>
      <c r="J201" s="135">
        <f>+F201-I201</f>
        <v>1000000</v>
      </c>
      <c r="K201" s="304"/>
      <c r="M201" s="114" t="s">
        <v>1314</v>
      </c>
      <c r="N201" s="173" t="s">
        <v>1315</v>
      </c>
      <c r="O201" s="171"/>
      <c r="P201" s="135">
        <v>50000000</v>
      </c>
      <c r="Q201" s="135"/>
      <c r="R201" s="135">
        <f t="shared" ref="R201:R228" si="150">+O201+P201</f>
        <v>50000000</v>
      </c>
      <c r="S201" s="135">
        <v>49000000</v>
      </c>
      <c r="T201" s="135">
        <v>49000000</v>
      </c>
      <c r="U201" s="135">
        <f>T201</f>
        <v>49000000</v>
      </c>
      <c r="V201" s="135">
        <f>+R201-U201</f>
        <v>1000000</v>
      </c>
      <c r="W201" s="304"/>
    </row>
    <row r="202" spans="1:29" x14ac:dyDescent="0.25">
      <c r="A202" s="114" t="s">
        <v>1316</v>
      </c>
      <c r="B202" s="173" t="s">
        <v>1317</v>
      </c>
      <c r="C202" s="171"/>
      <c r="D202" s="135">
        <v>842591305</v>
      </c>
      <c r="E202" s="135"/>
      <c r="F202" s="135">
        <f>+C202+D202-E202</f>
        <v>842591305</v>
      </c>
      <c r="G202" s="135"/>
      <c r="H202" s="135"/>
      <c r="I202" s="135"/>
      <c r="J202" s="135">
        <f>+F202-I202</f>
        <v>842591305</v>
      </c>
      <c r="K202" s="304"/>
      <c r="M202" s="114" t="s">
        <v>1316</v>
      </c>
      <c r="N202" s="173" t="s">
        <v>1317</v>
      </c>
      <c r="O202" s="171"/>
      <c r="P202" s="135">
        <v>842591305</v>
      </c>
      <c r="Q202" s="135"/>
      <c r="R202" s="135">
        <f t="shared" si="150"/>
        <v>842591305</v>
      </c>
      <c r="S202" s="135"/>
      <c r="T202" s="135"/>
      <c r="U202" s="135"/>
      <c r="V202" s="135">
        <f>+R202-U202</f>
        <v>842591305</v>
      </c>
      <c r="W202" s="304"/>
    </row>
    <row r="203" spans="1:29" x14ac:dyDescent="0.25">
      <c r="A203" s="114" t="s">
        <v>1318</v>
      </c>
      <c r="B203" s="173" t="s">
        <v>1307</v>
      </c>
      <c r="C203" s="171"/>
      <c r="D203" s="135">
        <v>494846840</v>
      </c>
      <c r="E203" s="135"/>
      <c r="F203" s="135">
        <f>+C203+D203-E203</f>
        <v>494846840</v>
      </c>
      <c r="G203" s="135"/>
      <c r="H203" s="135"/>
      <c r="I203" s="135"/>
      <c r="J203" s="135">
        <f>+F203-I203</f>
        <v>494846840</v>
      </c>
      <c r="K203" s="304"/>
      <c r="M203" s="114" t="s">
        <v>1318</v>
      </c>
      <c r="N203" s="173" t="s">
        <v>1307</v>
      </c>
      <c r="O203" s="171"/>
      <c r="P203" s="135">
        <v>494846840</v>
      </c>
      <c r="Q203" s="135"/>
      <c r="R203" s="135">
        <f t="shared" si="150"/>
        <v>494846840</v>
      </c>
      <c r="S203" s="135"/>
      <c r="T203" s="135"/>
      <c r="U203" s="135"/>
      <c r="V203" s="135">
        <f t="shared" ref="V203:V228" si="151">+R203-U203</f>
        <v>494846840</v>
      </c>
      <c r="W203" s="304"/>
    </row>
    <row r="204" spans="1:29" x14ac:dyDescent="0.25">
      <c r="A204" s="114" t="s">
        <v>1319</v>
      </c>
      <c r="B204" s="109" t="s">
        <v>1308</v>
      </c>
      <c r="C204" s="171"/>
      <c r="D204" s="135">
        <v>542736000</v>
      </c>
      <c r="E204" s="135"/>
      <c r="F204" s="135">
        <f t="shared" ref="F204:F219" si="152">+C204+D204-E204</f>
        <v>542736000</v>
      </c>
      <c r="G204" s="135">
        <v>542736000</v>
      </c>
      <c r="H204" s="135"/>
      <c r="I204" s="135">
        <v>542736000</v>
      </c>
      <c r="J204" s="135">
        <f t="shared" ref="J204:J228" si="153">+F204-I204</f>
        <v>0</v>
      </c>
      <c r="K204" s="304"/>
      <c r="M204" s="114" t="s">
        <v>1319</v>
      </c>
      <c r="N204" s="109" t="s">
        <v>1308</v>
      </c>
      <c r="O204" s="171"/>
      <c r="P204" s="135">
        <v>542736000</v>
      </c>
      <c r="Q204" s="135"/>
      <c r="R204" s="135">
        <f t="shared" si="150"/>
        <v>542736000</v>
      </c>
      <c r="S204" s="135">
        <v>542736000</v>
      </c>
      <c r="T204" s="135"/>
      <c r="U204" s="135">
        <v>542736000</v>
      </c>
      <c r="V204" s="135">
        <f t="shared" si="151"/>
        <v>0</v>
      </c>
      <c r="W204" s="304"/>
    </row>
    <row r="205" spans="1:29" x14ac:dyDescent="0.25">
      <c r="A205" s="114" t="s">
        <v>1320</v>
      </c>
      <c r="B205" s="109" t="s">
        <v>1309</v>
      </c>
      <c r="C205" s="171"/>
      <c r="D205" s="135">
        <v>107753607</v>
      </c>
      <c r="E205" s="135"/>
      <c r="F205" s="135">
        <f t="shared" si="152"/>
        <v>107753607</v>
      </c>
      <c r="G205" s="135">
        <v>175890245.19999999</v>
      </c>
      <c r="H205" s="135"/>
      <c r="I205" s="135">
        <v>175890245.19999999</v>
      </c>
      <c r="J205" s="135">
        <f t="shared" si="153"/>
        <v>-68136638.199999988</v>
      </c>
      <c r="K205" s="304"/>
      <c r="M205" s="114" t="s">
        <v>1320</v>
      </c>
      <c r="N205" s="109" t="s">
        <v>1309</v>
      </c>
      <c r="O205" s="171"/>
      <c r="P205" s="135">
        <v>107753607</v>
      </c>
      <c r="Q205" s="135"/>
      <c r="R205" s="135">
        <f t="shared" si="150"/>
        <v>107753607</v>
      </c>
      <c r="S205" s="135">
        <v>175890245.19999999</v>
      </c>
      <c r="T205" s="135"/>
      <c r="U205" s="135">
        <v>175890245.19999999</v>
      </c>
      <c r="V205" s="135">
        <f t="shared" si="151"/>
        <v>-68136638.199999988</v>
      </c>
      <c r="W205" s="304"/>
    </row>
    <row r="206" spans="1:29" x14ac:dyDescent="0.25">
      <c r="A206" s="114" t="s">
        <v>1489</v>
      </c>
      <c r="B206" s="109" t="s">
        <v>1490</v>
      </c>
      <c r="C206" s="171"/>
      <c r="D206" s="135"/>
      <c r="E206" s="135"/>
      <c r="F206" s="135">
        <f t="shared" si="152"/>
        <v>0</v>
      </c>
      <c r="G206" s="135">
        <v>19590000</v>
      </c>
      <c r="H206" s="135"/>
      <c r="I206" s="135">
        <v>19590000</v>
      </c>
      <c r="J206" s="135">
        <f t="shared" si="153"/>
        <v>-19590000</v>
      </c>
      <c r="K206" s="304"/>
      <c r="L206" s="281"/>
      <c r="M206" s="114" t="s">
        <v>1489</v>
      </c>
      <c r="N206" s="109" t="s">
        <v>1490</v>
      </c>
      <c r="O206" s="171"/>
      <c r="P206" s="135"/>
      <c r="Q206" s="135"/>
      <c r="R206" s="135">
        <f t="shared" si="150"/>
        <v>0</v>
      </c>
      <c r="S206" s="135">
        <v>19590000</v>
      </c>
      <c r="T206" s="135"/>
      <c r="U206" s="135">
        <v>19590000</v>
      </c>
      <c r="V206" s="135">
        <f t="shared" si="151"/>
        <v>-19590000</v>
      </c>
      <c r="W206" s="304"/>
    </row>
    <row r="207" spans="1:29" x14ac:dyDescent="0.25">
      <c r="A207" s="114" t="s">
        <v>1491</v>
      </c>
      <c r="B207" s="109" t="s">
        <v>1492</v>
      </c>
      <c r="C207" s="171"/>
      <c r="D207" s="135"/>
      <c r="E207" s="135"/>
      <c r="F207" s="135">
        <f t="shared" si="152"/>
        <v>0</v>
      </c>
      <c r="G207" s="135">
        <v>241919409</v>
      </c>
      <c r="H207" s="135"/>
      <c r="I207" s="135">
        <v>241919409</v>
      </c>
      <c r="J207" s="135">
        <f t="shared" si="153"/>
        <v>-241919409</v>
      </c>
      <c r="K207" s="304"/>
      <c r="L207" s="281"/>
      <c r="M207" s="114" t="s">
        <v>1491</v>
      </c>
      <c r="N207" s="109" t="s">
        <v>1492</v>
      </c>
      <c r="O207" s="171"/>
      <c r="P207" s="135"/>
      <c r="Q207" s="135"/>
      <c r="R207" s="135">
        <f t="shared" si="150"/>
        <v>0</v>
      </c>
      <c r="S207" s="135">
        <v>241919409</v>
      </c>
      <c r="T207" s="135"/>
      <c r="U207" s="135">
        <v>241919409</v>
      </c>
      <c r="V207" s="135">
        <f t="shared" si="151"/>
        <v>-241919409</v>
      </c>
      <c r="W207" s="304"/>
    </row>
    <row r="208" spans="1:29" x14ac:dyDescent="0.25">
      <c r="A208" s="114" t="s">
        <v>1493</v>
      </c>
      <c r="B208" s="109" t="s">
        <v>1322</v>
      </c>
      <c r="C208" s="171"/>
      <c r="D208" s="135">
        <v>711380979</v>
      </c>
      <c r="E208" s="135"/>
      <c r="F208" s="135">
        <f t="shared" si="152"/>
        <v>711380979</v>
      </c>
      <c r="G208" s="135">
        <v>711380979</v>
      </c>
      <c r="H208" s="135">
        <v>711380979</v>
      </c>
      <c r="I208" s="135">
        <v>711380979</v>
      </c>
      <c r="J208" s="135">
        <f t="shared" si="153"/>
        <v>0</v>
      </c>
      <c r="K208" s="304"/>
      <c r="L208" s="281"/>
      <c r="M208" s="114" t="s">
        <v>1493</v>
      </c>
      <c r="N208" s="109" t="s">
        <v>1484</v>
      </c>
      <c r="O208" s="171"/>
      <c r="P208" s="135">
        <v>711380979</v>
      </c>
      <c r="Q208" s="135"/>
      <c r="R208" s="135">
        <f t="shared" si="150"/>
        <v>711380979</v>
      </c>
      <c r="S208" s="135">
        <v>711380979</v>
      </c>
      <c r="T208" s="135">
        <v>711380979</v>
      </c>
      <c r="U208" s="135">
        <v>711380979</v>
      </c>
      <c r="V208" s="135">
        <f t="shared" si="151"/>
        <v>0</v>
      </c>
      <c r="W208" s="304"/>
    </row>
    <row r="209" spans="1:23" x14ac:dyDescent="0.25">
      <c r="A209" s="114" t="s">
        <v>1494</v>
      </c>
      <c r="B209" s="109" t="s">
        <v>1484</v>
      </c>
      <c r="C209" s="171"/>
      <c r="D209" s="135">
        <v>975490000</v>
      </c>
      <c r="E209" s="135"/>
      <c r="F209" s="135">
        <f t="shared" si="152"/>
        <v>975490000</v>
      </c>
      <c r="G209" s="135">
        <v>325954612</v>
      </c>
      <c r="H209" s="135">
        <v>325954612</v>
      </c>
      <c r="I209" s="135">
        <v>325954612</v>
      </c>
      <c r="J209" s="135">
        <f t="shared" si="153"/>
        <v>649535388</v>
      </c>
      <c r="K209" s="304"/>
      <c r="L209" s="281"/>
      <c r="M209" s="114" t="s">
        <v>1494</v>
      </c>
      <c r="N209" s="109" t="s">
        <v>1496</v>
      </c>
      <c r="O209" s="171"/>
      <c r="P209" s="135">
        <v>975490000</v>
      </c>
      <c r="Q209" s="135"/>
      <c r="R209" s="135">
        <f t="shared" si="150"/>
        <v>975490000</v>
      </c>
      <c r="S209" s="135">
        <v>325954612</v>
      </c>
      <c r="T209" s="135">
        <v>325954612</v>
      </c>
      <c r="U209" s="135">
        <f>T209</f>
        <v>325954612</v>
      </c>
      <c r="V209" s="135">
        <f t="shared" si="151"/>
        <v>649535388</v>
      </c>
      <c r="W209" s="304"/>
    </row>
    <row r="210" spans="1:23" x14ac:dyDescent="0.25">
      <c r="A210" s="114" t="s">
        <v>1495</v>
      </c>
      <c r="B210" s="109" t="s">
        <v>1496</v>
      </c>
      <c r="C210" s="171"/>
      <c r="D210" s="135">
        <v>80000000</v>
      </c>
      <c r="E210" s="135"/>
      <c r="F210" s="135">
        <f t="shared" si="152"/>
        <v>80000000</v>
      </c>
      <c r="G210" s="135">
        <v>40000000</v>
      </c>
      <c r="H210" s="135"/>
      <c r="I210" s="135">
        <v>40000000</v>
      </c>
      <c r="J210" s="135">
        <f t="shared" si="153"/>
        <v>40000000</v>
      </c>
      <c r="K210" s="304"/>
      <c r="L210" s="281"/>
      <c r="M210" s="114" t="s">
        <v>1495</v>
      </c>
      <c r="N210" s="109" t="s">
        <v>1485</v>
      </c>
      <c r="O210" s="171"/>
      <c r="P210" s="135">
        <v>80000000</v>
      </c>
      <c r="Q210" s="135"/>
      <c r="R210" s="135">
        <f t="shared" si="150"/>
        <v>80000000</v>
      </c>
      <c r="S210" s="135">
        <v>40000000</v>
      </c>
      <c r="T210" s="135"/>
      <c r="U210" s="135">
        <v>40000000</v>
      </c>
      <c r="V210" s="135">
        <f t="shared" si="151"/>
        <v>40000000</v>
      </c>
      <c r="W210" s="304"/>
    </row>
    <row r="211" spans="1:23" x14ac:dyDescent="0.25">
      <c r="A211" s="114" t="s">
        <v>1321</v>
      </c>
      <c r="B211" s="109" t="s">
        <v>1322</v>
      </c>
      <c r="C211" s="171"/>
      <c r="D211" s="135"/>
      <c r="E211" s="135"/>
      <c r="F211" s="135">
        <f t="shared" si="152"/>
        <v>0</v>
      </c>
      <c r="G211" s="135">
        <v>265643109</v>
      </c>
      <c r="H211" s="135">
        <v>161970000</v>
      </c>
      <c r="I211" s="135">
        <v>265643109</v>
      </c>
      <c r="J211" s="135">
        <f t="shared" si="153"/>
        <v>-265643109</v>
      </c>
      <c r="K211" s="304"/>
      <c r="L211" s="281"/>
      <c r="M211" s="114" t="s">
        <v>1321</v>
      </c>
      <c r="N211" s="109" t="s">
        <v>1322</v>
      </c>
      <c r="O211" s="171"/>
      <c r="P211" s="135"/>
      <c r="Q211" s="135"/>
      <c r="R211" s="135">
        <f t="shared" si="150"/>
        <v>0</v>
      </c>
      <c r="S211" s="135">
        <v>265643109</v>
      </c>
      <c r="T211" s="135">
        <v>161970000</v>
      </c>
      <c r="U211" s="135">
        <f>103673109+T211</f>
        <v>265643109</v>
      </c>
      <c r="V211" s="135">
        <f t="shared" si="151"/>
        <v>-265643109</v>
      </c>
      <c r="W211" s="304"/>
    </row>
    <row r="212" spans="1:23" x14ac:dyDescent="0.25">
      <c r="A212" s="114" t="s">
        <v>1497</v>
      </c>
      <c r="B212" s="109" t="s">
        <v>1498</v>
      </c>
      <c r="C212" s="171"/>
      <c r="D212" s="135"/>
      <c r="E212" s="135"/>
      <c r="F212" s="135">
        <f t="shared" si="152"/>
        <v>0</v>
      </c>
      <c r="G212" s="135">
        <v>1000000000</v>
      </c>
      <c r="H212" s="135">
        <v>1</v>
      </c>
      <c r="I212" s="135">
        <v>1000000000</v>
      </c>
      <c r="J212" s="135">
        <f t="shared" si="153"/>
        <v>-1000000000</v>
      </c>
      <c r="K212" s="304"/>
      <c r="L212" s="281"/>
      <c r="M212" s="114" t="s">
        <v>1497</v>
      </c>
      <c r="N212" s="109" t="s">
        <v>1498</v>
      </c>
      <c r="O212" s="171"/>
      <c r="P212" s="135"/>
      <c r="Q212" s="135"/>
      <c r="R212" s="135">
        <f t="shared" si="150"/>
        <v>0</v>
      </c>
      <c r="S212" s="135">
        <v>1000000000</v>
      </c>
      <c r="T212" s="135">
        <v>1</v>
      </c>
      <c r="U212" s="135">
        <f>999999999+T212</f>
        <v>1000000000</v>
      </c>
      <c r="V212" s="135">
        <f t="shared" si="151"/>
        <v>-1000000000</v>
      </c>
      <c r="W212" s="304"/>
    </row>
    <row r="213" spans="1:23" x14ac:dyDescent="0.25">
      <c r="A213" s="114" t="s">
        <v>1690</v>
      </c>
      <c r="B213" s="109" t="s">
        <v>1679</v>
      </c>
      <c r="C213" s="171"/>
      <c r="D213" s="135">
        <v>2250204557</v>
      </c>
      <c r="E213" s="135"/>
      <c r="F213" s="135">
        <f t="shared" si="152"/>
        <v>2250204557</v>
      </c>
      <c r="G213" s="135"/>
      <c r="H213" s="135"/>
      <c r="I213" s="135"/>
      <c r="J213" s="135">
        <f t="shared" si="153"/>
        <v>2250204557</v>
      </c>
      <c r="K213" s="304"/>
      <c r="L213" s="281"/>
      <c r="M213" s="114" t="s">
        <v>1690</v>
      </c>
      <c r="N213" s="109" t="s">
        <v>1679</v>
      </c>
      <c r="O213" s="171"/>
      <c r="P213" s="135">
        <v>2250204557</v>
      </c>
      <c r="Q213" s="135"/>
      <c r="R213" s="135">
        <f t="shared" si="150"/>
        <v>2250204557</v>
      </c>
      <c r="S213" s="135"/>
      <c r="T213" s="135"/>
      <c r="U213" s="135"/>
      <c r="V213" s="135">
        <f t="shared" si="151"/>
        <v>2250204557</v>
      </c>
      <c r="W213" s="304"/>
    </row>
    <row r="214" spans="1:23" x14ac:dyDescent="0.25">
      <c r="A214" s="114" t="s">
        <v>1691</v>
      </c>
      <c r="B214" s="109" t="s">
        <v>1680</v>
      </c>
      <c r="C214" s="171"/>
      <c r="D214" s="135">
        <v>18000000</v>
      </c>
      <c r="E214" s="135"/>
      <c r="F214" s="135">
        <f t="shared" si="152"/>
        <v>18000000</v>
      </c>
      <c r="G214" s="135"/>
      <c r="H214" s="135"/>
      <c r="I214" s="135"/>
      <c r="J214" s="135">
        <f t="shared" si="153"/>
        <v>18000000</v>
      </c>
      <c r="K214" s="304"/>
      <c r="L214" s="281"/>
      <c r="M214" s="114" t="s">
        <v>1691</v>
      </c>
      <c r="N214" s="109" t="s">
        <v>1680</v>
      </c>
      <c r="O214" s="171"/>
      <c r="P214" s="135">
        <v>18000000</v>
      </c>
      <c r="Q214" s="135"/>
      <c r="R214" s="135">
        <f t="shared" si="150"/>
        <v>18000000</v>
      </c>
      <c r="S214" s="135"/>
      <c r="T214" s="135"/>
      <c r="U214" s="135"/>
      <c r="V214" s="135">
        <f t="shared" si="151"/>
        <v>18000000</v>
      </c>
      <c r="W214" s="304"/>
    </row>
    <row r="215" spans="1:23" x14ac:dyDescent="0.25">
      <c r="A215" s="114" t="s">
        <v>1692</v>
      </c>
      <c r="B215" s="109" t="s">
        <v>1681</v>
      </c>
      <c r="C215" s="171"/>
      <c r="D215" s="135">
        <v>50000000</v>
      </c>
      <c r="E215" s="135"/>
      <c r="F215" s="135">
        <f t="shared" si="152"/>
        <v>50000000</v>
      </c>
      <c r="G215" s="135">
        <v>25000000</v>
      </c>
      <c r="H215" s="135"/>
      <c r="I215" s="135">
        <v>25000000</v>
      </c>
      <c r="J215" s="135">
        <f t="shared" si="153"/>
        <v>25000000</v>
      </c>
      <c r="K215" s="304"/>
      <c r="L215" s="281"/>
      <c r="M215" s="114" t="s">
        <v>1692</v>
      </c>
      <c r="N215" s="109" t="s">
        <v>1681</v>
      </c>
      <c r="O215" s="171"/>
      <c r="P215" s="135">
        <v>50000000</v>
      </c>
      <c r="Q215" s="135"/>
      <c r="R215" s="135">
        <f t="shared" si="150"/>
        <v>50000000</v>
      </c>
      <c r="S215" s="135">
        <v>25000000</v>
      </c>
      <c r="T215" s="135"/>
      <c r="U215" s="135">
        <v>25000000</v>
      </c>
      <c r="V215" s="135">
        <f t="shared" si="151"/>
        <v>25000000</v>
      </c>
      <c r="W215" s="304"/>
    </row>
    <row r="216" spans="1:23" x14ac:dyDescent="0.25">
      <c r="A216" s="114" t="s">
        <v>1693</v>
      </c>
      <c r="B216" s="109" t="s">
        <v>1682</v>
      </c>
      <c r="C216" s="171"/>
      <c r="D216" s="135">
        <v>70000000</v>
      </c>
      <c r="E216" s="135"/>
      <c r="F216" s="135">
        <f t="shared" si="152"/>
        <v>70000000</v>
      </c>
      <c r="G216" s="135">
        <v>65500000</v>
      </c>
      <c r="H216" s="135"/>
      <c r="I216" s="135">
        <v>65500000</v>
      </c>
      <c r="J216" s="135">
        <f t="shared" si="153"/>
        <v>4500000</v>
      </c>
      <c r="K216" s="304"/>
      <c r="L216" s="281"/>
      <c r="M216" s="114" t="s">
        <v>1693</v>
      </c>
      <c r="N216" s="109" t="s">
        <v>1682</v>
      </c>
      <c r="O216" s="171"/>
      <c r="P216" s="135">
        <v>70000000</v>
      </c>
      <c r="Q216" s="135"/>
      <c r="R216" s="135">
        <f t="shared" si="150"/>
        <v>70000000</v>
      </c>
      <c r="S216" s="135">
        <v>65500000</v>
      </c>
      <c r="T216" s="135"/>
      <c r="U216" s="135">
        <v>65500000</v>
      </c>
      <c r="V216" s="135">
        <f t="shared" si="151"/>
        <v>4500000</v>
      </c>
      <c r="W216" s="304"/>
    </row>
    <row r="217" spans="1:23" x14ac:dyDescent="0.25">
      <c r="A217" s="114" t="s">
        <v>1694</v>
      </c>
      <c r="B217" s="109" t="s">
        <v>1683</v>
      </c>
      <c r="C217" s="171"/>
      <c r="D217" s="135">
        <v>18240000</v>
      </c>
      <c r="E217" s="135"/>
      <c r="F217" s="135">
        <f t="shared" si="152"/>
        <v>18240000</v>
      </c>
      <c r="G217" s="135">
        <v>9120000</v>
      </c>
      <c r="H217" s="135"/>
      <c r="I217" s="135">
        <v>9120000</v>
      </c>
      <c r="J217" s="135">
        <f t="shared" si="153"/>
        <v>9120000</v>
      </c>
      <c r="K217" s="304"/>
      <c r="L217" s="281"/>
      <c r="M217" s="114" t="s">
        <v>1694</v>
      </c>
      <c r="N217" s="109" t="s">
        <v>1683</v>
      </c>
      <c r="O217" s="171"/>
      <c r="P217" s="135">
        <v>18240000</v>
      </c>
      <c r="Q217" s="135"/>
      <c r="R217" s="135">
        <f t="shared" si="150"/>
        <v>18240000</v>
      </c>
      <c r="S217" s="135">
        <v>9120000</v>
      </c>
      <c r="T217" s="135"/>
      <c r="U217" s="135">
        <v>9120000</v>
      </c>
      <c r="V217" s="135">
        <f t="shared" si="151"/>
        <v>9120000</v>
      </c>
      <c r="W217" s="304"/>
    </row>
    <row r="218" spans="1:23" x14ac:dyDescent="0.25">
      <c r="A218" s="114" t="s">
        <v>1695</v>
      </c>
      <c r="B218" s="109" t="s">
        <v>1685</v>
      </c>
      <c r="C218" s="171"/>
      <c r="D218" s="135">
        <v>371000000</v>
      </c>
      <c r="E218" s="135"/>
      <c r="F218" s="135">
        <f t="shared" si="152"/>
        <v>371000000</v>
      </c>
      <c r="G218" s="135"/>
      <c r="H218" s="135"/>
      <c r="I218" s="135"/>
      <c r="J218" s="135">
        <f t="shared" si="153"/>
        <v>371000000</v>
      </c>
      <c r="K218" s="304"/>
      <c r="M218" s="114" t="s">
        <v>1695</v>
      </c>
      <c r="N218" s="109" t="s">
        <v>1685</v>
      </c>
      <c r="O218" s="171"/>
      <c r="P218" s="135">
        <v>371000000</v>
      </c>
      <c r="Q218" s="135"/>
      <c r="R218" s="135">
        <f t="shared" si="150"/>
        <v>371000000</v>
      </c>
      <c r="S218" s="135"/>
      <c r="T218" s="135"/>
      <c r="U218" s="135"/>
      <c r="V218" s="135">
        <f t="shared" si="151"/>
        <v>371000000</v>
      </c>
      <c r="W218" s="304"/>
    </row>
    <row r="219" spans="1:23" x14ac:dyDescent="0.25">
      <c r="A219" s="114" t="s">
        <v>1696</v>
      </c>
      <c r="B219" s="109" t="s">
        <v>1674</v>
      </c>
      <c r="C219" s="171"/>
      <c r="D219" s="135">
        <v>137000000</v>
      </c>
      <c r="E219" s="135"/>
      <c r="F219" s="135">
        <f t="shared" si="152"/>
        <v>137000000</v>
      </c>
      <c r="G219" s="135">
        <v>73000000</v>
      </c>
      <c r="H219" s="135"/>
      <c r="I219" s="135">
        <v>73000000</v>
      </c>
      <c r="J219" s="135">
        <f t="shared" si="153"/>
        <v>64000000</v>
      </c>
      <c r="K219" s="304"/>
      <c r="M219" s="114" t="s">
        <v>1696</v>
      </c>
      <c r="N219" s="109" t="s">
        <v>1674</v>
      </c>
      <c r="O219" s="171"/>
      <c r="P219" s="135">
        <v>137000000</v>
      </c>
      <c r="Q219" s="135"/>
      <c r="R219" s="135">
        <f t="shared" si="150"/>
        <v>137000000</v>
      </c>
      <c r="S219" s="135">
        <v>73000000</v>
      </c>
      <c r="T219" s="135"/>
      <c r="U219" s="135">
        <v>73000000</v>
      </c>
      <c r="V219" s="135">
        <f t="shared" si="151"/>
        <v>64000000</v>
      </c>
      <c r="W219" s="304"/>
    </row>
    <row r="220" spans="1:23" x14ac:dyDescent="0.25">
      <c r="A220" s="114" t="s">
        <v>1735</v>
      </c>
      <c r="B220" s="109" t="s">
        <v>1736</v>
      </c>
      <c r="C220" s="171"/>
      <c r="D220" s="135"/>
      <c r="E220" s="135"/>
      <c r="F220" s="135">
        <f t="shared" ref="F220:F228" si="154">+C220+D220</f>
        <v>0</v>
      </c>
      <c r="G220" s="135">
        <v>67252489.390000001</v>
      </c>
      <c r="H220" s="135">
        <v>67252489.390000001</v>
      </c>
      <c r="I220" s="135">
        <v>67252489.390000001</v>
      </c>
      <c r="J220" s="135">
        <f t="shared" si="153"/>
        <v>-67252489.390000001</v>
      </c>
      <c r="K220" s="304"/>
      <c r="M220" s="114" t="s">
        <v>1735</v>
      </c>
      <c r="N220" s="109" t="s">
        <v>1736</v>
      </c>
      <c r="O220" s="171"/>
      <c r="P220" s="135"/>
      <c r="Q220" s="135"/>
      <c r="R220" s="135">
        <f t="shared" si="150"/>
        <v>0</v>
      </c>
      <c r="S220" s="135">
        <v>67252489.390000001</v>
      </c>
      <c r="T220" s="135">
        <v>67252489.390000001</v>
      </c>
      <c r="U220" s="135">
        <f>T220</f>
        <v>67252489.390000001</v>
      </c>
      <c r="V220" s="135">
        <f t="shared" si="151"/>
        <v>-67252489.390000001</v>
      </c>
      <c r="W220" s="304"/>
    </row>
    <row r="221" spans="1:23" x14ac:dyDescent="0.25">
      <c r="A221" s="114" t="s">
        <v>1737</v>
      </c>
      <c r="B221" s="109" t="s">
        <v>1724</v>
      </c>
      <c r="C221" s="171"/>
      <c r="D221" s="135">
        <v>1000000000</v>
      </c>
      <c r="E221" s="135"/>
      <c r="F221" s="135">
        <f t="shared" si="154"/>
        <v>1000000000</v>
      </c>
      <c r="G221" s="135"/>
      <c r="H221" s="135"/>
      <c r="I221" s="135"/>
      <c r="J221" s="135">
        <f t="shared" si="153"/>
        <v>1000000000</v>
      </c>
      <c r="K221" s="304"/>
      <c r="M221" s="114" t="s">
        <v>1737</v>
      </c>
      <c r="N221" s="109" t="s">
        <v>1724</v>
      </c>
      <c r="O221" s="171"/>
      <c r="P221" s="135">
        <v>1000000000</v>
      </c>
      <c r="Q221" s="135"/>
      <c r="R221" s="135">
        <f t="shared" si="150"/>
        <v>1000000000</v>
      </c>
      <c r="S221" s="135"/>
      <c r="T221" s="135"/>
      <c r="U221" s="135"/>
      <c r="V221" s="135">
        <f t="shared" si="151"/>
        <v>1000000000</v>
      </c>
      <c r="W221" s="304"/>
    </row>
    <row r="222" spans="1:23" x14ac:dyDescent="0.25">
      <c r="A222" s="114" t="s">
        <v>1738</v>
      </c>
      <c r="B222" s="109" t="s">
        <v>1725</v>
      </c>
      <c r="C222" s="171"/>
      <c r="D222" s="135">
        <v>396296900.77999997</v>
      </c>
      <c r="E222" s="135"/>
      <c r="F222" s="135">
        <f t="shared" si="154"/>
        <v>396296900.77999997</v>
      </c>
      <c r="G222" s="135"/>
      <c r="H222" s="135"/>
      <c r="I222" s="135"/>
      <c r="J222" s="135">
        <f t="shared" si="153"/>
        <v>396296900.77999997</v>
      </c>
      <c r="K222" s="304"/>
      <c r="M222" s="114" t="s">
        <v>1738</v>
      </c>
      <c r="N222" s="109" t="s">
        <v>1725</v>
      </c>
      <c r="O222" s="171"/>
      <c r="P222" s="135">
        <v>396296900.77999997</v>
      </c>
      <c r="Q222" s="135"/>
      <c r="R222" s="135">
        <f t="shared" si="150"/>
        <v>396296900.77999997</v>
      </c>
      <c r="S222" s="135"/>
      <c r="T222" s="135"/>
      <c r="U222" s="135"/>
      <c r="V222" s="135">
        <f t="shared" si="151"/>
        <v>396296900.77999997</v>
      </c>
      <c r="W222" s="304"/>
    </row>
    <row r="223" spans="1:23" x14ac:dyDescent="0.25">
      <c r="A223" s="114" t="s">
        <v>1739</v>
      </c>
      <c r="B223" s="109" t="s">
        <v>1726</v>
      </c>
      <c r="C223" s="171"/>
      <c r="D223" s="135">
        <v>100000000</v>
      </c>
      <c r="E223" s="135"/>
      <c r="F223" s="135">
        <f t="shared" si="154"/>
        <v>100000000</v>
      </c>
      <c r="G223" s="135"/>
      <c r="H223" s="135"/>
      <c r="I223" s="135"/>
      <c r="J223" s="135">
        <f t="shared" si="153"/>
        <v>100000000</v>
      </c>
      <c r="K223" s="304"/>
      <c r="M223" s="114" t="s">
        <v>1739</v>
      </c>
      <c r="N223" s="109" t="s">
        <v>1726</v>
      </c>
      <c r="O223" s="171"/>
      <c r="P223" s="135">
        <v>100000000</v>
      </c>
      <c r="Q223" s="135"/>
      <c r="R223" s="135">
        <f t="shared" si="150"/>
        <v>100000000</v>
      </c>
      <c r="S223" s="135"/>
      <c r="T223" s="135"/>
      <c r="U223" s="135"/>
      <c r="V223" s="135">
        <f t="shared" si="151"/>
        <v>100000000</v>
      </c>
      <c r="W223" s="304"/>
    </row>
    <row r="224" spans="1:23" x14ac:dyDescent="0.25">
      <c r="A224" s="114" t="s">
        <v>1740</v>
      </c>
      <c r="B224" s="109" t="s">
        <v>1741</v>
      </c>
      <c r="C224" s="171"/>
      <c r="D224" s="135">
        <v>540550000</v>
      </c>
      <c r="E224" s="135"/>
      <c r="F224" s="135">
        <f t="shared" si="154"/>
        <v>540550000</v>
      </c>
      <c r="G224" s="135"/>
      <c r="H224" s="135"/>
      <c r="I224" s="135"/>
      <c r="J224" s="135">
        <f t="shared" si="153"/>
        <v>540550000</v>
      </c>
      <c r="K224" s="304"/>
      <c r="M224" s="114" t="s">
        <v>1740</v>
      </c>
      <c r="N224" s="109" t="s">
        <v>1741</v>
      </c>
      <c r="O224" s="171"/>
      <c r="P224" s="135">
        <v>540550000</v>
      </c>
      <c r="Q224" s="135"/>
      <c r="R224" s="135">
        <f t="shared" si="150"/>
        <v>540550000</v>
      </c>
      <c r="S224" s="135"/>
      <c r="T224" s="135"/>
      <c r="U224" s="135"/>
      <c r="V224" s="135">
        <f t="shared" si="151"/>
        <v>540550000</v>
      </c>
      <c r="W224" s="304"/>
    </row>
    <row r="225" spans="1:23" x14ac:dyDescent="0.25">
      <c r="A225" s="114" t="s">
        <v>1742</v>
      </c>
      <c r="B225" s="109" t="s">
        <v>1728</v>
      </c>
      <c r="C225" s="171"/>
      <c r="D225" s="135">
        <v>26100000</v>
      </c>
      <c r="E225" s="135"/>
      <c r="F225" s="135">
        <f t="shared" si="154"/>
        <v>26100000</v>
      </c>
      <c r="G225" s="135"/>
      <c r="H225" s="135"/>
      <c r="I225" s="135"/>
      <c r="J225" s="135">
        <f t="shared" si="153"/>
        <v>26100000</v>
      </c>
      <c r="K225" s="304"/>
      <c r="M225" s="114" t="s">
        <v>1742</v>
      </c>
      <c r="N225" s="109" t="s">
        <v>1728</v>
      </c>
      <c r="O225" s="171"/>
      <c r="P225" s="135">
        <v>26100000</v>
      </c>
      <c r="Q225" s="135"/>
      <c r="R225" s="135">
        <f t="shared" si="150"/>
        <v>26100000</v>
      </c>
      <c r="S225" s="135"/>
      <c r="T225" s="135"/>
      <c r="U225" s="135"/>
      <c r="V225" s="135">
        <f t="shared" si="151"/>
        <v>26100000</v>
      </c>
      <c r="W225" s="304"/>
    </row>
    <row r="226" spans="1:23" x14ac:dyDescent="0.25">
      <c r="A226" s="114" t="s">
        <v>1743</v>
      </c>
      <c r="B226" s="109" t="s">
        <v>1729</v>
      </c>
      <c r="C226" s="171"/>
      <c r="D226" s="135">
        <v>20000000</v>
      </c>
      <c r="E226" s="135"/>
      <c r="F226" s="135">
        <f t="shared" si="154"/>
        <v>20000000</v>
      </c>
      <c r="G226" s="135"/>
      <c r="H226" s="135"/>
      <c r="I226" s="135"/>
      <c r="J226" s="135">
        <f t="shared" si="153"/>
        <v>20000000</v>
      </c>
      <c r="K226" s="304"/>
      <c r="M226" s="114" t="s">
        <v>1743</v>
      </c>
      <c r="N226" s="109" t="s">
        <v>1729</v>
      </c>
      <c r="O226" s="171"/>
      <c r="P226" s="135">
        <v>20000000</v>
      </c>
      <c r="Q226" s="135"/>
      <c r="R226" s="135">
        <f t="shared" si="150"/>
        <v>20000000</v>
      </c>
      <c r="S226" s="135"/>
      <c r="T226" s="135"/>
      <c r="U226" s="135"/>
      <c r="V226" s="135">
        <f t="shared" si="151"/>
        <v>20000000</v>
      </c>
      <c r="W226" s="304"/>
    </row>
    <row r="227" spans="1:23" x14ac:dyDescent="0.25">
      <c r="A227" s="114" t="s">
        <v>1744</v>
      </c>
      <c r="B227" s="109" t="s">
        <v>1730</v>
      </c>
      <c r="C227" s="171"/>
      <c r="D227" s="135">
        <v>120000000</v>
      </c>
      <c r="E227" s="135"/>
      <c r="F227" s="135">
        <f t="shared" si="154"/>
        <v>120000000</v>
      </c>
      <c r="G227" s="135"/>
      <c r="H227" s="135"/>
      <c r="I227" s="135"/>
      <c r="J227" s="135">
        <f t="shared" si="153"/>
        <v>120000000</v>
      </c>
      <c r="K227" s="304"/>
      <c r="M227" s="114" t="s">
        <v>1744</v>
      </c>
      <c r="N227" s="109" t="s">
        <v>1730</v>
      </c>
      <c r="O227" s="171"/>
      <c r="P227" s="135">
        <v>120000000</v>
      </c>
      <c r="Q227" s="135"/>
      <c r="R227" s="135">
        <f t="shared" si="150"/>
        <v>120000000</v>
      </c>
      <c r="S227" s="135"/>
      <c r="T227" s="135"/>
      <c r="U227" s="135"/>
      <c r="V227" s="135">
        <f t="shared" si="151"/>
        <v>120000000</v>
      </c>
      <c r="W227" s="304"/>
    </row>
    <row r="228" spans="1:23" x14ac:dyDescent="0.25">
      <c r="A228" s="114" t="s">
        <v>1745</v>
      </c>
      <c r="B228" s="109" t="s">
        <v>1731</v>
      </c>
      <c r="C228" s="171"/>
      <c r="D228" s="135">
        <v>180000000</v>
      </c>
      <c r="E228" s="135"/>
      <c r="F228" s="135">
        <f t="shared" si="154"/>
        <v>180000000</v>
      </c>
      <c r="G228" s="135"/>
      <c r="H228" s="135"/>
      <c r="I228" s="135"/>
      <c r="J228" s="135">
        <f t="shared" si="153"/>
        <v>180000000</v>
      </c>
      <c r="K228" s="304"/>
      <c r="M228" s="114" t="s">
        <v>1745</v>
      </c>
      <c r="N228" s="109" t="s">
        <v>1731</v>
      </c>
      <c r="O228" s="171"/>
      <c r="P228" s="135">
        <v>180000000</v>
      </c>
      <c r="Q228" s="135"/>
      <c r="R228" s="135">
        <f t="shared" si="150"/>
        <v>180000000</v>
      </c>
      <c r="S228" s="135"/>
      <c r="T228" s="135"/>
      <c r="U228" s="135"/>
      <c r="V228" s="135">
        <f t="shared" si="151"/>
        <v>180000000</v>
      </c>
      <c r="W228" s="304"/>
    </row>
    <row r="229" spans="1:23" x14ac:dyDescent="0.25">
      <c r="A229" s="336"/>
      <c r="B229" s="337"/>
      <c r="C229" s="281"/>
      <c r="D229" s="334"/>
      <c r="E229" s="334"/>
      <c r="F229" s="334"/>
      <c r="G229" s="334"/>
      <c r="H229" s="334"/>
      <c r="I229" s="334"/>
      <c r="J229" s="334"/>
      <c r="K229" s="338"/>
    </row>
    <row r="230" spans="1:23" x14ac:dyDescent="0.25">
      <c r="A230" s="336"/>
      <c r="B230" s="337"/>
      <c r="C230" s="281"/>
      <c r="D230" s="334"/>
      <c r="E230" s="334"/>
      <c r="F230" s="334"/>
      <c r="G230" s="334"/>
      <c r="H230" s="334"/>
      <c r="I230" s="334"/>
      <c r="J230" s="334"/>
      <c r="K230" s="338"/>
    </row>
    <row r="231" spans="1:23" x14ac:dyDescent="0.25">
      <c r="A231" s="336"/>
      <c r="B231" s="337"/>
      <c r="C231" s="281"/>
      <c r="D231" s="334"/>
      <c r="E231" s="334"/>
      <c r="F231" s="334"/>
      <c r="G231" s="334"/>
      <c r="H231" s="334"/>
      <c r="I231" s="334"/>
      <c r="J231" s="334"/>
      <c r="K231" s="338"/>
    </row>
    <row r="232" spans="1:23" x14ac:dyDescent="0.25">
      <c r="A232" s="336"/>
      <c r="B232" s="337"/>
      <c r="C232" s="281"/>
      <c r="D232" s="334"/>
      <c r="E232" s="334"/>
      <c r="F232" s="334"/>
      <c r="G232" s="334"/>
      <c r="H232" s="334"/>
      <c r="I232" s="334"/>
      <c r="J232" s="334"/>
      <c r="K232" s="338"/>
    </row>
    <row r="233" spans="1:23" x14ac:dyDescent="0.25">
      <c r="A233" s="336"/>
      <c r="B233" s="337"/>
      <c r="C233" s="281"/>
      <c r="D233" s="334"/>
      <c r="E233" s="334"/>
      <c r="F233" s="334"/>
      <c r="G233" s="334"/>
      <c r="H233" s="334"/>
      <c r="I233" s="334"/>
      <c r="J233" s="334"/>
      <c r="K233" s="338"/>
    </row>
    <row r="237" spans="1:23" x14ac:dyDescent="0.25">
      <c r="C237" s="214"/>
      <c r="D237" s="214"/>
      <c r="E237" s="214"/>
      <c r="F237" s="214"/>
      <c r="G237" s="214"/>
      <c r="H237" s="214"/>
      <c r="I237" s="214"/>
      <c r="J237" s="214"/>
      <c r="K237" s="306"/>
    </row>
    <row r="238" spans="1:23" s="214" customFormat="1" x14ac:dyDescent="0.25">
      <c r="C238" s="339">
        <f>+C239-C241</f>
        <v>0</v>
      </c>
      <c r="D238" s="339">
        <f t="shared" ref="D238:J238" si="155">+D239-D241</f>
        <v>0</v>
      </c>
      <c r="E238" s="339">
        <f t="shared" si="155"/>
        <v>0</v>
      </c>
      <c r="F238" s="339">
        <f t="shared" si="155"/>
        <v>0</v>
      </c>
      <c r="G238" s="339">
        <f t="shared" si="155"/>
        <v>0</v>
      </c>
      <c r="H238" s="339">
        <f t="shared" si="155"/>
        <v>0</v>
      </c>
      <c r="I238" s="339">
        <f t="shared" si="155"/>
        <v>0</v>
      </c>
      <c r="J238" s="339">
        <f t="shared" si="155"/>
        <v>0</v>
      </c>
      <c r="K238" s="306"/>
      <c r="L238" s="246"/>
    </row>
    <row r="239" spans="1:23" ht="19.5" thickBot="1" x14ac:dyDescent="0.3">
      <c r="A239" s="323" t="s">
        <v>1706</v>
      </c>
      <c r="B239" s="323"/>
      <c r="C239" s="291">
        <f>+C8</f>
        <v>185591302309.50119</v>
      </c>
      <c r="D239" s="291">
        <f>+D8</f>
        <v>41371734418.330002</v>
      </c>
      <c r="E239" s="291">
        <f>+E8</f>
        <v>0</v>
      </c>
      <c r="F239" s="291">
        <f>+F8</f>
        <v>226963036727.83118</v>
      </c>
      <c r="G239" s="291">
        <f>+G8</f>
        <v>96149613976.089996</v>
      </c>
      <c r="H239" s="291">
        <f>+H8</f>
        <v>12390999146.700001</v>
      </c>
      <c r="I239" s="291">
        <f>+I8</f>
        <v>96149613976.089996</v>
      </c>
      <c r="J239" s="291">
        <f>+J8</f>
        <v>130823532951.74118</v>
      </c>
      <c r="K239" s="307"/>
    </row>
    <row r="240" spans="1:23" ht="30" x14ac:dyDescent="0.25">
      <c r="A240" s="140" t="s">
        <v>0</v>
      </c>
      <c r="B240" s="141" t="s">
        <v>1</v>
      </c>
      <c r="C240" s="141" t="s">
        <v>758</v>
      </c>
      <c r="D240" s="141" t="s">
        <v>5</v>
      </c>
      <c r="E240" s="141" t="s">
        <v>4</v>
      </c>
      <c r="F240" s="141" t="s">
        <v>759</v>
      </c>
      <c r="G240" s="141" t="s">
        <v>846</v>
      </c>
      <c r="H240" s="141" t="s">
        <v>847</v>
      </c>
      <c r="I240" s="141" t="s">
        <v>848</v>
      </c>
      <c r="J240" s="142" t="s">
        <v>849</v>
      </c>
      <c r="K240" s="300" t="s">
        <v>850</v>
      </c>
    </row>
    <row r="241" spans="1:23" x14ac:dyDescent="0.25">
      <c r="A241" s="76">
        <v>0</v>
      </c>
      <c r="B241" s="77" t="s">
        <v>851</v>
      </c>
      <c r="C241" s="78">
        <f>+C242+C259</f>
        <v>185591302309.50119</v>
      </c>
      <c r="D241" s="78">
        <f t="shared" ref="D241:J241" si="156">+D242+D259</f>
        <v>41371734418.330002</v>
      </c>
      <c r="E241" s="78">
        <f t="shared" si="156"/>
        <v>0</v>
      </c>
      <c r="F241" s="78">
        <f t="shared" si="156"/>
        <v>226963036727.83118</v>
      </c>
      <c r="G241" s="78">
        <f t="shared" si="156"/>
        <v>96149613976.089996</v>
      </c>
      <c r="H241" s="78">
        <f t="shared" si="156"/>
        <v>12390999146.700001</v>
      </c>
      <c r="I241" s="78">
        <f t="shared" si="156"/>
        <v>96149613976.089996</v>
      </c>
      <c r="J241" s="78">
        <f t="shared" si="156"/>
        <v>130823532951.74118</v>
      </c>
      <c r="K241" s="177">
        <f>+K32</f>
        <v>0.54485661395524299</v>
      </c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</row>
    <row r="242" spans="1:23" x14ac:dyDescent="0.25">
      <c r="A242" s="76">
        <v>1</v>
      </c>
      <c r="B242" s="77" t="s">
        <v>852</v>
      </c>
      <c r="C242" s="78">
        <f>+C9</f>
        <v>185088842769.21118</v>
      </c>
      <c r="D242" s="78">
        <f>+D9</f>
        <v>10036528520</v>
      </c>
      <c r="E242" s="78">
        <f>+E9</f>
        <v>0</v>
      </c>
      <c r="F242" s="78">
        <f>+F9</f>
        <v>195125371289.21118</v>
      </c>
      <c r="G242" s="78">
        <f>+G9</f>
        <v>90795255095.259995</v>
      </c>
      <c r="H242" s="78">
        <f>+H9</f>
        <v>10906446008.940001</v>
      </c>
      <c r="I242" s="78">
        <f>+I9</f>
        <v>90795255095.259995</v>
      </c>
      <c r="J242" s="78">
        <f>+J9</f>
        <v>104340226393.95119</v>
      </c>
      <c r="K242" s="177">
        <f>+K33</f>
        <v>0.59218543498453502</v>
      </c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</row>
    <row r="243" spans="1:23" x14ac:dyDescent="0.25">
      <c r="A243" s="77" t="s">
        <v>853</v>
      </c>
      <c r="B243" s="77" t="s">
        <v>854</v>
      </c>
      <c r="C243" s="78">
        <f>+C10</f>
        <v>185088842769.21118</v>
      </c>
      <c r="D243" s="78">
        <f>+D10</f>
        <v>10036528520</v>
      </c>
      <c r="E243" s="78">
        <f>+E10</f>
        <v>0</v>
      </c>
      <c r="F243" s="78">
        <f>+F10</f>
        <v>195125371289.21118</v>
      </c>
      <c r="G243" s="78">
        <f>+G10</f>
        <v>90795255095.259995</v>
      </c>
      <c r="H243" s="78">
        <f>+H10</f>
        <v>10906446008.940001</v>
      </c>
      <c r="I243" s="78">
        <f>+I10</f>
        <v>90795255095.259995</v>
      </c>
      <c r="J243" s="78">
        <f>+J10</f>
        <v>104340226393.95119</v>
      </c>
      <c r="K243" s="79">
        <f>+K34</f>
        <v>0.78737129811128259</v>
      </c>
    </row>
    <row r="244" spans="1:23" x14ac:dyDescent="0.25">
      <c r="A244" s="178" t="s">
        <v>858</v>
      </c>
      <c r="B244" s="178" t="s">
        <v>859</v>
      </c>
      <c r="C244" s="179">
        <f>+C15</f>
        <v>3167569037.6199999</v>
      </c>
      <c r="D244" s="179">
        <f>+D37</f>
        <v>0</v>
      </c>
      <c r="E244" s="179">
        <f>+E37</f>
        <v>0</v>
      </c>
      <c r="F244" s="179">
        <f t="shared" ref="F244:F264" si="157">+C244+D244-E244</f>
        <v>3167569037.6199999</v>
      </c>
      <c r="G244" s="179">
        <f>+G15</f>
        <v>1700060440.96</v>
      </c>
      <c r="H244" s="179">
        <f>+H15</f>
        <v>27709600</v>
      </c>
      <c r="I244" s="179">
        <f>+I15</f>
        <v>1700060440.96</v>
      </c>
      <c r="J244" s="179">
        <f t="shared" ref="J244:J264" si="158">+F244-I244</f>
        <v>1467508596.6599998</v>
      </c>
      <c r="K244" s="94" t="e">
        <f>+K37</f>
        <v>#DIV/0!</v>
      </c>
    </row>
    <row r="245" spans="1:23" x14ac:dyDescent="0.25">
      <c r="A245" s="73" t="s">
        <v>869</v>
      </c>
      <c r="B245" s="73" t="s">
        <v>557</v>
      </c>
      <c r="C245" s="97">
        <f>+C246</f>
        <v>64337449685.639999</v>
      </c>
      <c r="D245" s="97">
        <f>+D44</f>
        <v>0</v>
      </c>
      <c r="E245" s="97">
        <f>+E44</f>
        <v>0</v>
      </c>
      <c r="F245" s="97">
        <f t="shared" si="157"/>
        <v>64337449685.639999</v>
      </c>
      <c r="G245" s="97">
        <f t="shared" ref="G245:I246" si="159">+G246</f>
        <v>22423911596</v>
      </c>
      <c r="H245" s="97">
        <f t="shared" si="159"/>
        <v>942383733</v>
      </c>
      <c r="I245" s="97">
        <f t="shared" si="159"/>
        <v>22423911596</v>
      </c>
      <c r="J245" s="97">
        <f t="shared" si="158"/>
        <v>41913538089.639999</v>
      </c>
      <c r="K245" s="74" t="e">
        <f>+K44</f>
        <v>#DIV/0!</v>
      </c>
    </row>
    <row r="246" spans="1:23" x14ac:dyDescent="0.25">
      <c r="A246" s="73" t="s">
        <v>870</v>
      </c>
      <c r="B246" s="73" t="s">
        <v>871</v>
      </c>
      <c r="C246" s="97">
        <f>+C247</f>
        <v>64337449685.639999</v>
      </c>
      <c r="D246" s="97">
        <f>+D45</f>
        <v>0</v>
      </c>
      <c r="E246" s="97">
        <f>+E45</f>
        <v>0</v>
      </c>
      <c r="F246" s="97">
        <f t="shared" si="157"/>
        <v>64337449685.639999</v>
      </c>
      <c r="G246" s="97">
        <f t="shared" si="159"/>
        <v>22423911596</v>
      </c>
      <c r="H246" s="97">
        <f t="shared" si="159"/>
        <v>942383733</v>
      </c>
      <c r="I246" s="97">
        <f t="shared" si="159"/>
        <v>22423911596</v>
      </c>
      <c r="J246" s="97">
        <f t="shared" si="158"/>
        <v>41913538089.639999</v>
      </c>
      <c r="K246" s="74" t="e">
        <f>+K45</f>
        <v>#DIV/0!</v>
      </c>
    </row>
    <row r="247" spans="1:23" x14ac:dyDescent="0.25">
      <c r="A247" s="73" t="s">
        <v>878</v>
      </c>
      <c r="B247" s="73" t="s">
        <v>879</v>
      </c>
      <c r="C247" s="97">
        <f>+C248+C249</f>
        <v>64337449685.639999</v>
      </c>
      <c r="D247" s="97">
        <f>+D52</f>
        <v>0</v>
      </c>
      <c r="E247" s="97">
        <f>+E52</f>
        <v>0</v>
      </c>
      <c r="F247" s="97">
        <f t="shared" si="157"/>
        <v>64337449685.639999</v>
      </c>
      <c r="G247" s="97">
        <f>+G248+G249</f>
        <v>22423911596</v>
      </c>
      <c r="H247" s="97">
        <f>+H248+H249</f>
        <v>942383733</v>
      </c>
      <c r="I247" s="97">
        <f>+I248+I249</f>
        <v>22423911596</v>
      </c>
      <c r="J247" s="97">
        <f t="shared" si="158"/>
        <v>41913538089.639999</v>
      </c>
      <c r="K247" s="74" t="e">
        <f>+K52</f>
        <v>#DIV/0!</v>
      </c>
    </row>
    <row r="248" spans="1:23" x14ac:dyDescent="0.25">
      <c r="A248" s="178" t="s">
        <v>880</v>
      </c>
      <c r="B248" s="178" t="s">
        <v>881</v>
      </c>
      <c r="C248" s="179">
        <f>+C27</f>
        <v>54553014379</v>
      </c>
      <c r="D248" s="179">
        <f>+D53</f>
        <v>0</v>
      </c>
      <c r="E248" s="179">
        <f>+E53</f>
        <v>0</v>
      </c>
      <c r="F248" s="179">
        <f t="shared" si="157"/>
        <v>54553014379</v>
      </c>
      <c r="G248" s="179">
        <f>+G27</f>
        <v>17970590580</v>
      </c>
      <c r="H248" s="179">
        <f>+H27</f>
        <v>285035167</v>
      </c>
      <c r="I248" s="179">
        <f>+I27</f>
        <v>17970590580</v>
      </c>
      <c r="J248" s="179">
        <f t="shared" si="158"/>
        <v>36582423799</v>
      </c>
      <c r="K248" s="94" t="e">
        <f>+K53</f>
        <v>#DIV/0!</v>
      </c>
    </row>
    <row r="249" spans="1:23" s="214" customFormat="1" x14ac:dyDescent="0.25">
      <c r="A249" s="178" t="s">
        <v>890</v>
      </c>
      <c r="B249" s="180" t="s">
        <v>891</v>
      </c>
      <c r="C249" s="179">
        <f>+C32</f>
        <v>9784435306.6399994</v>
      </c>
      <c r="D249" s="179">
        <f>+D58</f>
        <v>0</v>
      </c>
      <c r="E249" s="179">
        <f>+E58</f>
        <v>0</v>
      </c>
      <c r="F249" s="179">
        <f t="shared" si="157"/>
        <v>9784435306.6399994</v>
      </c>
      <c r="G249" s="179">
        <f>+G32</f>
        <v>4453321016</v>
      </c>
      <c r="H249" s="179">
        <f>+H32</f>
        <v>657348566</v>
      </c>
      <c r="I249" s="179">
        <f>+I32</f>
        <v>4453321016</v>
      </c>
      <c r="J249" s="179">
        <f t="shared" si="158"/>
        <v>5331114290.6399994</v>
      </c>
      <c r="K249" s="94" t="e">
        <f>+K58</f>
        <v>#DIV/0!</v>
      </c>
      <c r="L249" s="246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</row>
    <row r="250" spans="1:23" s="214" customFormat="1" x14ac:dyDescent="0.25">
      <c r="A250" s="73" t="s">
        <v>900</v>
      </c>
      <c r="B250" s="73" t="s">
        <v>901</v>
      </c>
      <c r="C250" s="97">
        <f>+C42</f>
        <v>7937455677.8999996</v>
      </c>
      <c r="D250" s="97">
        <f>+D68</f>
        <v>0</v>
      </c>
      <c r="E250" s="97">
        <f>+E68</f>
        <v>0</v>
      </c>
      <c r="F250" s="97">
        <f t="shared" si="157"/>
        <v>7937455677.8999996</v>
      </c>
      <c r="G250" s="97">
        <f>+G42</f>
        <v>6227495895.3000002</v>
      </c>
      <c r="H250" s="97">
        <f>+H42</f>
        <v>2263610156.9400001</v>
      </c>
      <c r="I250" s="97">
        <f>+I42</f>
        <v>6227495895.3000002</v>
      </c>
      <c r="J250" s="97">
        <f t="shared" si="158"/>
        <v>1709959782.5999994</v>
      </c>
      <c r="K250" s="74">
        <f>+K68</f>
        <v>0.50979205825793039</v>
      </c>
      <c r="L250" s="246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</row>
    <row r="251" spans="1:23" x14ac:dyDescent="0.25">
      <c r="A251" s="73" t="s">
        <v>1023</v>
      </c>
      <c r="B251" s="73" t="s">
        <v>540</v>
      </c>
      <c r="C251" s="97">
        <f>+C129</f>
        <v>109646368368.05118</v>
      </c>
      <c r="D251" s="97">
        <f>+D129</f>
        <v>4058633358</v>
      </c>
      <c r="E251" s="97">
        <f>+E129</f>
        <v>0</v>
      </c>
      <c r="F251" s="97">
        <f>+F129</f>
        <v>113705001726.05118</v>
      </c>
      <c r="G251" s="97">
        <f>+G129</f>
        <v>60443787163</v>
      </c>
      <c r="H251" s="97">
        <f>+H129</f>
        <v>7672742519</v>
      </c>
      <c r="I251" s="97">
        <f>+I129</f>
        <v>60443787163</v>
      </c>
      <c r="J251" s="97">
        <f>+J129</f>
        <v>53261214563.051186</v>
      </c>
      <c r="K251" s="74" t="e">
        <f>+K116</f>
        <v>#DIV/0!</v>
      </c>
    </row>
    <row r="252" spans="1:23" x14ac:dyDescent="0.25">
      <c r="A252" s="73" t="s">
        <v>1041</v>
      </c>
      <c r="B252" s="73" t="s">
        <v>1042</v>
      </c>
      <c r="C252" s="97">
        <f>SUM(C253:C258)</f>
        <v>107638466385.15118</v>
      </c>
      <c r="D252" s="97">
        <f t="shared" ref="D252:J252" si="160">SUM(D253:D258)</f>
        <v>4058633358</v>
      </c>
      <c r="E252" s="97">
        <f t="shared" si="160"/>
        <v>0</v>
      </c>
      <c r="F252" s="97">
        <f t="shared" si="160"/>
        <v>111697099743.15118</v>
      </c>
      <c r="G252" s="97">
        <f t="shared" si="160"/>
        <v>59263341004</v>
      </c>
      <c r="H252" s="97">
        <f t="shared" si="160"/>
        <v>7493044318</v>
      </c>
      <c r="I252" s="97">
        <f t="shared" si="160"/>
        <v>59263341004</v>
      </c>
      <c r="J252" s="97">
        <f t="shared" si="160"/>
        <v>52433758739.151184</v>
      </c>
      <c r="K252" s="74" t="e">
        <f>+K120</f>
        <v>#DIV/0!</v>
      </c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</row>
    <row r="253" spans="1:23" x14ac:dyDescent="0.25">
      <c r="A253" s="178">
        <v>10260501101</v>
      </c>
      <c r="B253" s="178" t="s">
        <v>1043</v>
      </c>
      <c r="C253" s="179">
        <f>+C144</f>
        <v>92986674575.831177</v>
      </c>
      <c r="D253" s="179">
        <f>+D144</f>
        <v>4058633358</v>
      </c>
      <c r="E253" s="179">
        <f>+E254+E255</f>
        <v>0</v>
      </c>
      <c r="F253" s="179">
        <f t="shared" si="157"/>
        <v>97045307933.831177</v>
      </c>
      <c r="G253" s="179">
        <f>+G144</f>
        <v>52183727013</v>
      </c>
      <c r="H253" s="179">
        <f>+H144</f>
        <v>5798191890</v>
      </c>
      <c r="I253" s="179">
        <f>+I144</f>
        <v>52183727013</v>
      </c>
      <c r="J253" s="179">
        <f t="shared" si="158"/>
        <v>44861580920.831177</v>
      </c>
      <c r="K253" s="94">
        <f>+K123</f>
        <v>-32.160106921874998</v>
      </c>
      <c r="M253" s="310"/>
      <c r="N253" s="310"/>
      <c r="O253" s="310"/>
      <c r="P253" s="310"/>
      <c r="Q253" s="310"/>
      <c r="R253" s="310"/>
      <c r="S253" s="310"/>
      <c r="T253" s="310"/>
      <c r="U253" s="310"/>
      <c r="V253" s="310"/>
      <c r="W253" s="310"/>
    </row>
    <row r="254" spans="1:23" x14ac:dyDescent="0.25">
      <c r="A254" s="181">
        <v>10260501102</v>
      </c>
      <c r="B254" s="178" t="s">
        <v>1044</v>
      </c>
      <c r="C254" s="179">
        <f>+C145</f>
        <v>2500000000</v>
      </c>
      <c r="D254" s="179"/>
      <c r="E254" s="179"/>
      <c r="F254" s="179">
        <f t="shared" si="157"/>
        <v>2500000000</v>
      </c>
      <c r="G254" s="179">
        <f>+G145</f>
        <v>2544878024</v>
      </c>
      <c r="H254" s="179">
        <f>+H145</f>
        <v>0</v>
      </c>
      <c r="I254" s="179">
        <f>+I145</f>
        <v>2544878024</v>
      </c>
      <c r="J254" s="179">
        <f t="shared" si="158"/>
        <v>-44878024</v>
      </c>
      <c r="K254" s="94">
        <f>+K124</f>
        <v>1</v>
      </c>
      <c r="M254" s="310"/>
      <c r="N254" s="310"/>
      <c r="O254" s="310"/>
      <c r="P254" s="310"/>
      <c r="Q254" s="310"/>
      <c r="R254" s="310"/>
      <c r="S254" s="310"/>
      <c r="T254" s="310"/>
      <c r="U254" s="310"/>
      <c r="V254" s="310"/>
      <c r="W254" s="310"/>
    </row>
    <row r="255" spans="1:23" x14ac:dyDescent="0.25">
      <c r="A255" s="181">
        <v>10260501103</v>
      </c>
      <c r="B255" s="178" t="s">
        <v>1045</v>
      </c>
      <c r="C255" s="182">
        <f>+C146</f>
        <v>2985366989.2200003</v>
      </c>
      <c r="D255" s="179"/>
      <c r="E255" s="179"/>
      <c r="F255" s="182">
        <f t="shared" si="157"/>
        <v>2985366989.2200003</v>
      </c>
      <c r="G255" s="182">
        <f>+G146</f>
        <v>2839883539</v>
      </c>
      <c r="H255" s="182">
        <f>+H146</f>
        <v>0</v>
      </c>
      <c r="I255" s="182">
        <f>+I146</f>
        <v>2839883539</v>
      </c>
      <c r="J255" s="179">
        <f t="shared" si="158"/>
        <v>145483450.22000027</v>
      </c>
      <c r="K255" s="94">
        <f>+K125</f>
        <v>1</v>
      </c>
    </row>
    <row r="256" spans="1:23" x14ac:dyDescent="0.25">
      <c r="A256" s="181">
        <v>10260501104</v>
      </c>
      <c r="B256" s="178" t="s">
        <v>1046</v>
      </c>
      <c r="C256" s="182">
        <f>+C147</f>
        <v>2009918349.1600001</v>
      </c>
      <c r="D256" s="179"/>
      <c r="E256" s="179"/>
      <c r="F256" s="182">
        <f t="shared" si="157"/>
        <v>2009918349.1600001</v>
      </c>
      <c r="G256" s="182">
        <f>+G147</f>
        <v>1694852428</v>
      </c>
      <c r="H256" s="182">
        <f>+H147</f>
        <v>1694852428</v>
      </c>
      <c r="I256" s="182">
        <f>+I147</f>
        <v>1694852428</v>
      </c>
      <c r="J256" s="179">
        <f t="shared" si="158"/>
        <v>315065921.16000009</v>
      </c>
      <c r="K256" s="94"/>
    </row>
    <row r="257" spans="1:24" s="214" customFormat="1" x14ac:dyDescent="0.25">
      <c r="A257" s="181">
        <v>10260501105</v>
      </c>
      <c r="B257" s="178" t="s">
        <v>1047</v>
      </c>
      <c r="C257" s="182">
        <f>+C148</f>
        <v>0</v>
      </c>
      <c r="D257" s="179"/>
      <c r="E257" s="179"/>
      <c r="F257" s="182">
        <f t="shared" si="157"/>
        <v>0</v>
      </c>
      <c r="G257" s="182">
        <f>+G148</f>
        <v>0</v>
      </c>
      <c r="H257" s="182">
        <f>+H148</f>
        <v>0</v>
      </c>
      <c r="I257" s="182">
        <f>+I148</f>
        <v>0</v>
      </c>
      <c r="J257" s="179">
        <f t="shared" si="158"/>
        <v>0</v>
      </c>
      <c r="K257" s="94"/>
      <c r="L257" s="246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</row>
    <row r="258" spans="1:24" s="310" customFormat="1" x14ac:dyDescent="0.25">
      <c r="A258" s="181">
        <v>10260501106</v>
      </c>
      <c r="B258" s="178" t="s">
        <v>1048</v>
      </c>
      <c r="C258" s="182">
        <f>+C149</f>
        <v>7156506470.9400005</v>
      </c>
      <c r="D258" s="179"/>
      <c r="E258" s="179"/>
      <c r="F258" s="182">
        <f t="shared" si="157"/>
        <v>7156506470.9400005</v>
      </c>
      <c r="G258" s="182">
        <f>+G149</f>
        <v>0</v>
      </c>
      <c r="H258" s="182">
        <f>+H149</f>
        <v>0</v>
      </c>
      <c r="I258" s="182">
        <f>+I149</f>
        <v>0</v>
      </c>
      <c r="J258" s="179">
        <f t="shared" si="158"/>
        <v>7156506470.9400005</v>
      </c>
      <c r="K258" s="94"/>
      <c r="L258" s="313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</row>
    <row r="259" spans="1:24" s="310" customFormat="1" x14ac:dyDescent="0.25">
      <c r="A259" s="76" t="s">
        <v>1049</v>
      </c>
      <c r="B259" s="77" t="s">
        <v>1052</v>
      </c>
      <c r="C259" s="78">
        <f>+C260+C261+C263+C264</f>
        <v>502459540.29000002</v>
      </c>
      <c r="D259" s="78">
        <f>+D260+D261+D263+D264</f>
        <v>31335205898.329998</v>
      </c>
      <c r="E259" s="78">
        <f>+E260+E261+E263+E264</f>
        <v>0</v>
      </c>
      <c r="F259" s="78">
        <f t="shared" si="157"/>
        <v>31837665438.619999</v>
      </c>
      <c r="G259" s="78">
        <f>+G260+G261+G263+G264</f>
        <v>5354358880.8299999</v>
      </c>
      <c r="H259" s="78">
        <f>+H260+H261+H263+H264</f>
        <v>1484553137.7600002</v>
      </c>
      <c r="I259" s="78">
        <f>+I260+I261+I263+I264</f>
        <v>5354358880.8299999</v>
      </c>
      <c r="J259" s="78">
        <f t="shared" si="158"/>
        <v>26483306557.790001</v>
      </c>
      <c r="K259" s="79" t="e">
        <f>+K131</f>
        <v>#DIV/0!</v>
      </c>
      <c r="L259" s="313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</row>
    <row r="260" spans="1:24" x14ac:dyDescent="0.25">
      <c r="A260" s="77" t="s">
        <v>1051</v>
      </c>
      <c r="B260" s="77" t="s">
        <v>1054</v>
      </c>
      <c r="C260" s="78">
        <f>+C153</f>
        <v>502459540.29000002</v>
      </c>
      <c r="D260" s="78">
        <f>+D153</f>
        <v>0</v>
      </c>
      <c r="E260" s="78">
        <f>+E153</f>
        <v>0</v>
      </c>
      <c r="F260" s="78">
        <f t="shared" si="157"/>
        <v>502459540.29000002</v>
      </c>
      <c r="G260" s="78">
        <f>+G153</f>
        <v>1742372037.2399998</v>
      </c>
      <c r="H260" s="78">
        <f>+H153</f>
        <v>168995056.37</v>
      </c>
      <c r="I260" s="78">
        <f>+I153</f>
        <v>1742372037.2399998</v>
      </c>
      <c r="J260" s="78">
        <f t="shared" si="158"/>
        <v>-1239912496.9499998</v>
      </c>
      <c r="K260" s="79" t="e">
        <f>+K132</f>
        <v>#DIV/0!</v>
      </c>
    </row>
    <row r="261" spans="1:24" x14ac:dyDescent="0.25">
      <c r="A261" s="76" t="s">
        <v>1095</v>
      </c>
      <c r="B261" s="77" t="s">
        <v>1097</v>
      </c>
      <c r="C261" s="78">
        <f>+C181</f>
        <v>0</v>
      </c>
      <c r="D261" s="78">
        <f>+D181</f>
        <v>0</v>
      </c>
      <c r="E261" s="78">
        <f>+E181</f>
        <v>0</v>
      </c>
      <c r="F261" s="78">
        <f t="shared" si="157"/>
        <v>0</v>
      </c>
      <c r="G261" s="78">
        <f>+G181</f>
        <v>0</v>
      </c>
      <c r="H261" s="78">
        <f>+H181</f>
        <v>0</v>
      </c>
      <c r="I261" s="78">
        <f>+I181</f>
        <v>0</v>
      </c>
      <c r="J261" s="78">
        <f t="shared" si="158"/>
        <v>0</v>
      </c>
      <c r="K261" s="79" t="e">
        <f>+K162</f>
        <v>#DIV/0!</v>
      </c>
    </row>
    <row r="262" spans="1:24" x14ac:dyDescent="0.25">
      <c r="A262" s="178" t="s">
        <v>1109</v>
      </c>
      <c r="B262" s="178" t="s">
        <v>1106</v>
      </c>
      <c r="C262" s="179">
        <f>+C190</f>
        <v>0</v>
      </c>
      <c r="D262" s="179">
        <f>+D190</f>
        <v>0</v>
      </c>
      <c r="E262" s="179">
        <f>+E190</f>
        <v>0</v>
      </c>
      <c r="F262" s="179">
        <f t="shared" si="157"/>
        <v>0</v>
      </c>
      <c r="G262" s="179">
        <f>+G190</f>
        <v>0</v>
      </c>
      <c r="H262" s="179">
        <f>+H190</f>
        <v>0</v>
      </c>
      <c r="I262" s="179">
        <f>+I190</f>
        <v>0</v>
      </c>
      <c r="J262" s="179">
        <f t="shared" si="158"/>
        <v>0</v>
      </c>
      <c r="K262" s="94" t="e">
        <f>+K171</f>
        <v>#DIV/0!</v>
      </c>
      <c r="X262" s="308"/>
    </row>
    <row r="263" spans="1:24" x14ac:dyDescent="0.25">
      <c r="A263" s="76">
        <v>210</v>
      </c>
      <c r="B263" s="77" t="s">
        <v>793</v>
      </c>
      <c r="C263" s="78">
        <f>+C191</f>
        <v>0</v>
      </c>
      <c r="D263" s="78">
        <f>+D191</f>
        <v>22233015709.549999</v>
      </c>
      <c r="E263" s="78">
        <f>+E191</f>
        <v>0</v>
      </c>
      <c r="F263" s="78">
        <f t="shared" si="157"/>
        <v>22233015709.549999</v>
      </c>
      <c r="G263" s="78">
        <f>+G191</f>
        <v>0</v>
      </c>
      <c r="H263" s="78">
        <f>+H191</f>
        <v>0</v>
      </c>
      <c r="I263" s="78">
        <f>+I191</f>
        <v>0</v>
      </c>
      <c r="J263" s="78">
        <f t="shared" si="158"/>
        <v>22233015709.549999</v>
      </c>
      <c r="K263" s="79" t="e">
        <f>+K172</f>
        <v>#DIV/0!</v>
      </c>
    </row>
    <row r="264" spans="1:24" x14ac:dyDescent="0.25">
      <c r="A264" s="76">
        <v>212</v>
      </c>
      <c r="B264" s="77" t="s">
        <v>1110</v>
      </c>
      <c r="C264" s="78">
        <f>+C196</f>
        <v>0</v>
      </c>
      <c r="D264" s="78">
        <f>+D196</f>
        <v>9102190188.7799988</v>
      </c>
      <c r="E264" s="78">
        <f>+E196</f>
        <v>0</v>
      </c>
      <c r="F264" s="78">
        <f t="shared" si="157"/>
        <v>9102190188.7799988</v>
      </c>
      <c r="G264" s="78">
        <f>+G196</f>
        <v>3611986843.5899997</v>
      </c>
      <c r="H264" s="78">
        <f>+H196</f>
        <v>1315558081.3900001</v>
      </c>
      <c r="I264" s="78">
        <f>+I196</f>
        <v>3611986843.5899997</v>
      </c>
      <c r="J264" s="78">
        <f t="shared" si="158"/>
        <v>5490203345.1899986</v>
      </c>
      <c r="K264" s="79" t="e">
        <f>+K177</f>
        <v>#DIV/0!</v>
      </c>
    </row>
    <row r="270" spans="1:24" x14ac:dyDescent="0.25">
      <c r="F270" s="254"/>
      <c r="G270" s="259">
        <v>59962234022.150002</v>
      </c>
    </row>
    <row r="271" spans="1:24" x14ac:dyDescent="0.25">
      <c r="A271" s="214"/>
      <c r="B271" s="214"/>
      <c r="C271" s="214"/>
      <c r="D271" s="214"/>
      <c r="E271" s="214"/>
      <c r="F271" s="214"/>
      <c r="G271" s="214"/>
      <c r="H271" s="214"/>
      <c r="I271" s="214"/>
      <c r="J271" s="214"/>
      <c r="K271" s="306"/>
    </row>
    <row r="272" spans="1:24" x14ac:dyDescent="0.25">
      <c r="A272" s="310"/>
      <c r="B272" s="310"/>
      <c r="C272" s="311"/>
      <c r="D272" s="310"/>
      <c r="E272" s="310"/>
      <c r="F272" s="311">
        <f>+F273-F276</f>
        <v>0</v>
      </c>
      <c r="G272" s="311">
        <f>+G273-G276</f>
        <v>0</v>
      </c>
      <c r="H272" s="310"/>
      <c r="I272" s="310"/>
      <c r="J272" s="310"/>
      <c r="K272" s="312"/>
    </row>
    <row r="273" spans="1:11" x14ac:dyDescent="0.25">
      <c r="A273" s="310"/>
      <c r="B273" s="310"/>
      <c r="C273" s="311"/>
      <c r="D273" s="310"/>
      <c r="E273" s="310"/>
      <c r="F273" s="311">
        <f>+F241</f>
        <v>226963036727.83118</v>
      </c>
      <c r="G273" s="311">
        <f>+G241</f>
        <v>96149613976.089996</v>
      </c>
      <c r="H273" s="310"/>
      <c r="I273" s="310"/>
      <c r="J273" s="310"/>
      <c r="K273" s="312"/>
    </row>
    <row r="274" spans="1:11" ht="18.75" x14ac:dyDescent="0.25">
      <c r="B274" s="317" t="s">
        <v>1707</v>
      </c>
      <c r="C274" s="317"/>
      <c r="D274" s="317"/>
      <c r="E274" s="317"/>
      <c r="F274" s="317"/>
      <c r="G274" s="317"/>
      <c r="H274" s="317"/>
      <c r="I274" s="317"/>
      <c r="J274" s="317"/>
    </row>
    <row r="275" spans="1:11" ht="31.5" x14ac:dyDescent="0.25">
      <c r="B275" s="183" t="s">
        <v>1323</v>
      </c>
      <c r="C275" s="184" t="s">
        <v>1324</v>
      </c>
      <c r="D275" s="183" t="s">
        <v>1325</v>
      </c>
      <c r="E275" s="183" t="s">
        <v>1326</v>
      </c>
      <c r="F275" s="185" t="s">
        <v>1327</v>
      </c>
      <c r="G275" s="185" t="s">
        <v>1328</v>
      </c>
      <c r="H275" s="185" t="s">
        <v>1329</v>
      </c>
      <c r="I275" s="185" t="s">
        <v>1362</v>
      </c>
      <c r="J275" s="185" t="s">
        <v>1361</v>
      </c>
    </row>
    <row r="276" spans="1:11" ht="15.75" x14ac:dyDescent="0.25">
      <c r="B276" s="186" t="s">
        <v>1331</v>
      </c>
      <c r="C276" s="187">
        <f>+C277+C292</f>
        <v>185591302309.50119</v>
      </c>
      <c r="D276" s="187">
        <f>+D277+D292</f>
        <v>41371734418.330002</v>
      </c>
      <c r="E276" s="187">
        <f>+E277+E292</f>
        <v>0</v>
      </c>
      <c r="F276" s="187">
        <f>+F277+F292</f>
        <v>226963036727.83118</v>
      </c>
      <c r="G276" s="187">
        <f>+G277+G292</f>
        <v>96149613976.089996</v>
      </c>
      <c r="H276" s="187">
        <f>+F276-G276</f>
        <v>130813422751.74118</v>
      </c>
      <c r="I276" s="188">
        <f t="shared" ref="I276:I291" si="161">+G276/F276</f>
        <v>0.42363556358029519</v>
      </c>
      <c r="J276" s="188">
        <f>+G276/$F$276</f>
        <v>0.42363556358029519</v>
      </c>
    </row>
    <row r="277" spans="1:11" ht="15.75" x14ac:dyDescent="0.25">
      <c r="B277" s="189" t="s">
        <v>1332</v>
      </c>
      <c r="C277" s="190">
        <f>+C278+C281+C285+C286+C287+C288+C289</f>
        <v>185088842769.21118</v>
      </c>
      <c r="D277" s="190">
        <f>+D278+D281+D285+D286+D287+D288+D289</f>
        <v>10036528520</v>
      </c>
      <c r="E277" s="190">
        <f>+E278+E281+E285+E286+E287+E288+E289</f>
        <v>0</v>
      </c>
      <c r="F277" s="190">
        <f>+F278+F281+F285+F286+F287+F288+F289</f>
        <v>195125371289.21118</v>
      </c>
      <c r="G277" s="190">
        <f>+G278+G281+G285+G286+G287+G288+G289</f>
        <v>90795255095.259995</v>
      </c>
      <c r="H277" s="190">
        <f t="shared" ref="H277:H295" si="162">+F277-G277</f>
        <v>104330116193.95119</v>
      </c>
      <c r="I277" s="191">
        <f t="shared" si="161"/>
        <v>0.46531752634404966</v>
      </c>
      <c r="J277" s="191">
        <f>+G277/$F$276</f>
        <v>0.40004423805863842</v>
      </c>
    </row>
    <row r="278" spans="1:11" ht="15.75" x14ac:dyDescent="0.25">
      <c r="B278" s="192" t="s">
        <v>1333</v>
      </c>
      <c r="C278" s="193">
        <f>+C279+C280</f>
        <v>3167569037.6199999</v>
      </c>
      <c r="D278" s="193">
        <f>+D279+D280</f>
        <v>0</v>
      </c>
      <c r="E278" s="193">
        <f>+E279+E280</f>
        <v>0</v>
      </c>
      <c r="F278" s="193">
        <f>+F279+F280</f>
        <v>3167569037.6199999</v>
      </c>
      <c r="G278" s="193">
        <f>+G279+G280</f>
        <v>1700060440.96</v>
      </c>
      <c r="H278" s="193">
        <f t="shared" si="162"/>
        <v>1467508596.6599998</v>
      </c>
      <c r="I278" s="194">
        <f t="shared" si="161"/>
        <v>0.53670825190202187</v>
      </c>
      <c r="J278" s="194">
        <f>+G278/$F$276</f>
        <v>7.4904727460034523E-3</v>
      </c>
    </row>
    <row r="279" spans="1:11" ht="15.75" x14ac:dyDescent="0.25">
      <c r="B279" s="195" t="s">
        <v>1334</v>
      </c>
      <c r="C279" s="196">
        <f>+C16</f>
        <v>2621669037.6199999</v>
      </c>
      <c r="D279" s="196">
        <f>+D15</f>
        <v>0</v>
      </c>
      <c r="E279" s="196">
        <f>+E15</f>
        <v>0</v>
      </c>
      <c r="F279" s="196">
        <f>+C279+D279-E279</f>
        <v>2621669037.6199999</v>
      </c>
      <c r="G279" s="196">
        <f>+G16</f>
        <v>1629361005</v>
      </c>
      <c r="H279" s="196">
        <f t="shared" si="162"/>
        <v>992308032.61999989</v>
      </c>
      <c r="I279" s="197">
        <f t="shared" si="161"/>
        <v>0.62149759623326228</v>
      </c>
      <c r="J279" s="197">
        <f>+G279/$F$276</f>
        <v>7.1789707632167968E-3</v>
      </c>
    </row>
    <row r="280" spans="1:11" ht="15.75" x14ac:dyDescent="0.25">
      <c r="B280" s="195" t="s">
        <v>1335</v>
      </c>
      <c r="C280" s="196">
        <f>+C17</f>
        <v>545900000</v>
      </c>
      <c r="D280" s="196">
        <f>+D16</f>
        <v>0</v>
      </c>
      <c r="E280" s="196">
        <f>+E16</f>
        <v>0</v>
      </c>
      <c r="F280" s="196">
        <f>+C280+D280-E280</f>
        <v>545900000</v>
      </c>
      <c r="G280" s="196">
        <f>+G17</f>
        <v>70699435.960000008</v>
      </c>
      <c r="H280" s="196">
        <f t="shared" si="162"/>
        <v>475200564.03999996</v>
      </c>
      <c r="I280" s="197">
        <f t="shared" si="161"/>
        <v>0.12950986620260121</v>
      </c>
      <c r="J280" s="197">
        <f>+G280/$F$276</f>
        <v>3.1150198278665587E-4</v>
      </c>
    </row>
    <row r="281" spans="1:11" ht="15.75" x14ac:dyDescent="0.25">
      <c r="B281" s="192" t="s">
        <v>1336</v>
      </c>
      <c r="C281" s="193">
        <f>+C282+C283+C284</f>
        <v>69665706208.639999</v>
      </c>
      <c r="D281" s="193">
        <f>+D282+D283+D284</f>
        <v>5977895162</v>
      </c>
      <c r="E281" s="193">
        <f>+E282+E283+E284</f>
        <v>0</v>
      </c>
      <c r="F281" s="193">
        <f>+F282+F283+F284</f>
        <v>75643601370.639999</v>
      </c>
      <c r="G281" s="193">
        <f>+G282+G283+G284</f>
        <v>27559171715.239998</v>
      </c>
      <c r="H281" s="193">
        <f t="shared" si="162"/>
        <v>48084429655.400002</v>
      </c>
      <c r="I281" s="194">
        <f t="shared" si="161"/>
        <v>0.36432918602334952</v>
      </c>
      <c r="J281" s="194">
        <f>+G281/$F$276</f>
        <v>0.12142581502506207</v>
      </c>
    </row>
    <row r="282" spans="1:11" ht="15.75" x14ac:dyDescent="0.25">
      <c r="B282" s="195" t="s">
        <v>1337</v>
      </c>
      <c r="C282" s="196">
        <f>+C27</f>
        <v>54553014379</v>
      </c>
      <c r="D282" s="196">
        <f>+D26</f>
        <v>5977895162</v>
      </c>
      <c r="E282" s="196">
        <f>+E26</f>
        <v>0</v>
      </c>
      <c r="F282" s="196">
        <f t="shared" ref="F282:F288" si="163">+C282+D282-E282</f>
        <v>60530909541</v>
      </c>
      <c r="G282" s="196">
        <f>+G27</f>
        <v>17970590580</v>
      </c>
      <c r="H282" s="196">
        <f t="shared" si="162"/>
        <v>42560318961</v>
      </c>
      <c r="I282" s="197">
        <f t="shared" si="161"/>
        <v>0.29688287713284406</v>
      </c>
      <c r="J282" s="197">
        <f>+G282/$F$276</f>
        <v>7.9178490203010085E-2</v>
      </c>
    </row>
    <row r="283" spans="1:11" ht="15.75" x14ac:dyDescent="0.25">
      <c r="B283" s="195" t="s">
        <v>1338</v>
      </c>
      <c r="C283" s="196">
        <f>+C32</f>
        <v>9784435306.6399994</v>
      </c>
      <c r="D283" s="196">
        <f>+D31</f>
        <v>0</v>
      </c>
      <c r="E283" s="196">
        <f>+E31</f>
        <v>0</v>
      </c>
      <c r="F283" s="196">
        <f t="shared" si="163"/>
        <v>9784435306.6399994</v>
      </c>
      <c r="G283" s="196">
        <f>+G32</f>
        <v>4453321016</v>
      </c>
      <c r="H283" s="196">
        <f t="shared" si="162"/>
        <v>5331114290.6399994</v>
      </c>
      <c r="I283" s="197">
        <f t="shared" si="161"/>
        <v>0.45514338604475707</v>
      </c>
      <c r="J283" s="197">
        <f>+G283/$F$276</f>
        <v>1.9621349274332806E-2</v>
      </c>
    </row>
    <row r="284" spans="1:11" ht="15.75" x14ac:dyDescent="0.25">
      <c r="B284" s="195" t="s">
        <v>1339</v>
      </c>
      <c r="C284" s="196">
        <f>+C45+C53+C55+C56+C57+C59+C96+C97+C98+C99+C101+C102+C103+C104+C105+C112+C117+C78+C81+C83</f>
        <v>5328256523</v>
      </c>
      <c r="D284" s="196">
        <f>+D117+D98+D104+D59</f>
        <v>0</v>
      </c>
      <c r="E284" s="196">
        <f>+E117+E98+E104+E59</f>
        <v>0</v>
      </c>
      <c r="F284" s="196">
        <f t="shared" si="163"/>
        <v>5328256523</v>
      </c>
      <c r="G284" s="196">
        <f>+G45+G53+G55+G56+G57+G59+G96+G97+G98+G99+G101+G102+G103+G104+G105+G112+G117+G78+G83+G51</f>
        <v>5135260119.2399998</v>
      </c>
      <c r="H284" s="196">
        <f>+H45+H53+H55+H56+H57+H59+H96+H97+H98+H99+H101+H102+H103+H104+H105+H112+H117+H125+H78+H81+H83</f>
        <v>2036422342.24</v>
      </c>
      <c r="I284" s="197">
        <f t="shared" si="161"/>
        <v>0.96377869516474846</v>
      </c>
      <c r="J284" s="197">
        <f>+G284/$F$276</f>
        <v>2.2625975547719186E-2</v>
      </c>
    </row>
    <row r="285" spans="1:11" ht="15.75" x14ac:dyDescent="0.25">
      <c r="B285" s="192" t="s">
        <v>1340</v>
      </c>
      <c r="C285" s="193">
        <f>+C54+C100</f>
        <v>1586505677.9000001</v>
      </c>
      <c r="D285" s="193">
        <f>+D100+D99</f>
        <v>0</v>
      </c>
      <c r="E285" s="193">
        <f>+E100+E99</f>
        <v>0</v>
      </c>
      <c r="F285" s="193">
        <f t="shared" si="163"/>
        <v>1586505677.9000001</v>
      </c>
      <c r="G285" s="193">
        <f>+G54+G100</f>
        <v>594874583.05999994</v>
      </c>
      <c r="H285" s="193">
        <f t="shared" si="162"/>
        <v>991631094.84000015</v>
      </c>
      <c r="I285" s="194">
        <f t="shared" si="161"/>
        <v>0.37495900036576851</v>
      </c>
      <c r="J285" s="194">
        <f>+G285/$F$276</f>
        <v>2.6210196675036553E-3</v>
      </c>
    </row>
    <row r="286" spans="1:11" ht="15.75" x14ac:dyDescent="0.25">
      <c r="B286" s="192" t="s">
        <v>1341</v>
      </c>
      <c r="C286" s="193">
        <f>+C68</f>
        <v>847493477</v>
      </c>
      <c r="D286" s="193">
        <f>+D68</f>
        <v>0</v>
      </c>
      <c r="E286" s="193">
        <f>+E68</f>
        <v>0</v>
      </c>
      <c r="F286" s="193">
        <f t="shared" si="163"/>
        <v>847493477</v>
      </c>
      <c r="G286" s="193">
        <f>+G68</f>
        <v>415448033</v>
      </c>
      <c r="H286" s="193">
        <f t="shared" si="162"/>
        <v>432045444</v>
      </c>
      <c r="I286" s="194">
        <f t="shared" si="161"/>
        <v>0.49020794174206961</v>
      </c>
      <c r="J286" s="194">
        <f>+G286/$F$276</f>
        <v>1.8304656079227372E-3</v>
      </c>
    </row>
    <row r="287" spans="1:11" ht="15.75" x14ac:dyDescent="0.25">
      <c r="B287" s="192" t="s">
        <v>1342</v>
      </c>
      <c r="C287" s="193">
        <f>+C93</f>
        <v>175200000</v>
      </c>
      <c r="D287" s="193">
        <f>+D93</f>
        <v>0</v>
      </c>
      <c r="E287" s="193">
        <f>+E93</f>
        <v>0</v>
      </c>
      <c r="F287" s="193">
        <f t="shared" si="163"/>
        <v>175200000</v>
      </c>
      <c r="G287" s="193">
        <f>+G93</f>
        <v>81913160</v>
      </c>
      <c r="H287" s="193">
        <f t="shared" si="162"/>
        <v>93286840</v>
      </c>
      <c r="I287" s="194">
        <f t="shared" si="161"/>
        <v>0.4675408675799087</v>
      </c>
      <c r="J287" s="194">
        <f>+G287/$F$276</f>
        <v>3.6090969340628082E-4</v>
      </c>
    </row>
    <row r="288" spans="1:11" ht="15.75" x14ac:dyDescent="0.25">
      <c r="B288" s="192" t="s">
        <v>1343</v>
      </c>
      <c r="C288" s="193">
        <f>+C140</f>
        <v>2007901982.9000001</v>
      </c>
      <c r="D288" s="193">
        <f>+D140</f>
        <v>0</v>
      </c>
      <c r="E288" s="193">
        <f>+E140</f>
        <v>0</v>
      </c>
      <c r="F288" s="193">
        <f t="shared" si="163"/>
        <v>2007901982.9000001</v>
      </c>
      <c r="G288" s="193">
        <f>+G140</f>
        <v>1180446159</v>
      </c>
      <c r="H288" s="193">
        <f t="shared" si="162"/>
        <v>827455823.9000001</v>
      </c>
      <c r="I288" s="194">
        <f t="shared" si="161"/>
        <v>0.58790029047886549</v>
      </c>
      <c r="J288" s="194">
        <f>+G288/$F$276</f>
        <v>5.2010502503787156E-3</v>
      </c>
    </row>
    <row r="289" spans="2:10" ht="15.75" x14ac:dyDescent="0.25">
      <c r="B289" s="192" t="s">
        <v>1344</v>
      </c>
      <c r="C289" s="193">
        <f>+C290+C291</f>
        <v>107638466385.15118</v>
      </c>
      <c r="D289" s="193">
        <f>+D290+D291</f>
        <v>4058633358</v>
      </c>
      <c r="E289" s="193">
        <f>+E290+E291</f>
        <v>0</v>
      </c>
      <c r="F289" s="193">
        <f>+F290+F291</f>
        <v>111697099743.15118</v>
      </c>
      <c r="G289" s="193">
        <f>+G290+G291</f>
        <v>59263341004</v>
      </c>
      <c r="H289" s="193">
        <f t="shared" si="162"/>
        <v>52433758739.151184</v>
      </c>
      <c r="I289" s="194">
        <f>+G289/F289</f>
        <v>0.53057188718665715</v>
      </c>
      <c r="J289" s="194">
        <f>+G289/$F$276</f>
        <v>0.26111450506836154</v>
      </c>
    </row>
    <row r="290" spans="2:10" ht="15.75" x14ac:dyDescent="0.25">
      <c r="B290" s="195" t="s">
        <v>1345</v>
      </c>
      <c r="C290" s="196">
        <f>+F332+F333+F334+F335+F336</f>
        <v>97566036813.154999</v>
      </c>
      <c r="D290" s="196">
        <f>+D253</f>
        <v>4058633358</v>
      </c>
      <c r="E290" s="196">
        <f>+E98-E291</f>
        <v>0</v>
      </c>
      <c r="F290" s="196">
        <f>+C290+D290-E290</f>
        <v>101624670171.155</v>
      </c>
      <c r="G290" s="196">
        <f>+G143</f>
        <v>59263341004</v>
      </c>
      <c r="H290" s="196">
        <f t="shared" si="162"/>
        <v>42361329167.154999</v>
      </c>
      <c r="I290" s="197">
        <f>+G290/F290</f>
        <v>0.58315899972112506</v>
      </c>
      <c r="J290" s="197">
        <f>+G290/$F$276</f>
        <v>0.26111450506836154</v>
      </c>
    </row>
    <row r="291" spans="2:10" ht="15.75" x14ac:dyDescent="0.25">
      <c r="B291" s="195" t="s">
        <v>1346</v>
      </c>
      <c r="C291" s="196">
        <f>+F337</f>
        <v>10072429571.996187</v>
      </c>
      <c r="D291" s="196">
        <v>0</v>
      </c>
      <c r="E291" s="196">
        <v>0</v>
      </c>
      <c r="F291" s="196">
        <f>+C291+D291-E291</f>
        <v>10072429571.996187</v>
      </c>
      <c r="G291" s="196">
        <v>0</v>
      </c>
      <c r="H291" s="196">
        <f t="shared" si="162"/>
        <v>10072429571.996187</v>
      </c>
      <c r="I291" s="197">
        <f t="shared" si="161"/>
        <v>0</v>
      </c>
      <c r="J291" s="197">
        <f>+G291/$F$276</f>
        <v>0</v>
      </c>
    </row>
    <row r="292" spans="2:10" ht="15.75" x14ac:dyDescent="0.25">
      <c r="B292" s="189" t="s">
        <v>1347</v>
      </c>
      <c r="C292" s="190">
        <f>SUM(C293:C296)</f>
        <v>502459540.29000002</v>
      </c>
      <c r="D292" s="190">
        <f>SUM(D293:D296)</f>
        <v>31335205898.329998</v>
      </c>
      <c r="E292" s="190">
        <f>SUM(E293:E296)</f>
        <v>0</v>
      </c>
      <c r="F292" s="190">
        <f>SUM(F293:F296)</f>
        <v>31837665438.619999</v>
      </c>
      <c r="G292" s="190">
        <f>SUM(G293:G296)</f>
        <v>5354358880.8299999</v>
      </c>
      <c r="H292" s="190">
        <f t="shared" si="162"/>
        <v>26483306557.790001</v>
      </c>
      <c r="I292" s="191">
        <f>+G292/F292</f>
        <v>0.16817686872024887</v>
      </c>
      <c r="J292" s="191">
        <f>+G292/$F$276</f>
        <v>2.3591325521656742E-2</v>
      </c>
    </row>
    <row r="293" spans="2:10" ht="15.75" x14ac:dyDescent="0.25">
      <c r="B293" s="192" t="s">
        <v>1348</v>
      </c>
      <c r="C293" s="193">
        <f>+C157</f>
        <v>502459540.29000002</v>
      </c>
      <c r="D293" s="193">
        <f>+D157</f>
        <v>0</v>
      </c>
      <c r="E293" s="193">
        <f>+E157</f>
        <v>0</v>
      </c>
      <c r="F293" s="193">
        <f>+C293+D293-E293</f>
        <v>502459540.29000002</v>
      </c>
      <c r="G293" s="193">
        <f>+G157</f>
        <v>1742372037.2399998</v>
      </c>
      <c r="H293" s="193">
        <f t="shared" si="162"/>
        <v>-1239912496.9499998</v>
      </c>
      <c r="I293" s="194">
        <f>+G293/F293</f>
        <v>3.4676862464077618</v>
      </c>
      <c r="J293" s="194">
        <f>+G293/$F$276</f>
        <v>7.6768977995717077E-3</v>
      </c>
    </row>
    <row r="294" spans="2:10" ht="15.75" x14ac:dyDescent="0.25">
      <c r="B294" s="192" t="s">
        <v>1349</v>
      </c>
      <c r="C294" s="193">
        <f>+C191</f>
        <v>0</v>
      </c>
      <c r="D294" s="193">
        <f>+D191</f>
        <v>22233015709.549999</v>
      </c>
      <c r="E294" s="193">
        <f>+E191</f>
        <v>0</v>
      </c>
      <c r="F294" s="193">
        <f>+C294+D294-E294</f>
        <v>22233015709.549999</v>
      </c>
      <c r="G294" s="193">
        <f>+G191</f>
        <v>0</v>
      </c>
      <c r="H294" s="193">
        <f t="shared" si="162"/>
        <v>22233015709.549999</v>
      </c>
      <c r="I294" s="194">
        <f>+G294/F294</f>
        <v>0</v>
      </c>
      <c r="J294" s="194">
        <f>+G294/$F$276</f>
        <v>0</v>
      </c>
    </row>
    <row r="295" spans="2:10" ht="15.75" x14ac:dyDescent="0.25">
      <c r="B295" s="192" t="s">
        <v>1350</v>
      </c>
      <c r="C295" s="193">
        <f>+C190</f>
        <v>0</v>
      </c>
      <c r="D295" s="193">
        <f>+D190</f>
        <v>0</v>
      </c>
      <c r="E295" s="193">
        <f>+E190</f>
        <v>0</v>
      </c>
      <c r="F295" s="193">
        <f>+C295+D295-E295</f>
        <v>0</v>
      </c>
      <c r="G295" s="193">
        <f>+G190</f>
        <v>0</v>
      </c>
      <c r="H295" s="193">
        <f t="shared" si="162"/>
        <v>0</v>
      </c>
      <c r="I295" s="194">
        <v>1</v>
      </c>
      <c r="J295" s="194">
        <f>+G295/$F$276</f>
        <v>0</v>
      </c>
    </row>
    <row r="296" spans="2:10" ht="15.75" x14ac:dyDescent="0.25">
      <c r="B296" s="192" t="s">
        <v>1351</v>
      </c>
      <c r="C296" s="193">
        <f>+C196</f>
        <v>0</v>
      </c>
      <c r="D296" s="193">
        <f>+D196</f>
        <v>9102190188.7799988</v>
      </c>
      <c r="E296" s="193">
        <f>+E196</f>
        <v>0</v>
      </c>
      <c r="F296" s="193">
        <f>+C296+D296-E296</f>
        <v>9102190188.7799988</v>
      </c>
      <c r="G296" s="193">
        <f>+G196</f>
        <v>3611986843.5899997</v>
      </c>
      <c r="H296" s="193">
        <f>+H196</f>
        <v>1315558081.3900001</v>
      </c>
      <c r="I296" s="194">
        <f>+G296/F296</f>
        <v>0.39682612301843456</v>
      </c>
      <c r="J296" s="194">
        <f>+G296/$F$276</f>
        <v>1.5914427722085032E-2</v>
      </c>
    </row>
    <row r="316" spans="2:9" ht="15.75" x14ac:dyDescent="0.25">
      <c r="B316" s="198" t="s">
        <v>1352</v>
      </c>
      <c r="C316" s="198" t="s">
        <v>1353</v>
      </c>
      <c r="D316" s="198" t="s">
        <v>1354</v>
      </c>
      <c r="E316" s="198" t="s">
        <v>1355</v>
      </c>
      <c r="F316" s="198">
        <v>2023</v>
      </c>
      <c r="G316" s="198">
        <v>2024</v>
      </c>
      <c r="H316" s="198">
        <v>2025</v>
      </c>
      <c r="I316" s="198">
        <v>2026</v>
      </c>
    </row>
    <row r="317" spans="2:9" ht="15.75" x14ac:dyDescent="0.25">
      <c r="B317" s="199" t="s">
        <v>1331</v>
      </c>
      <c r="C317" s="200">
        <f t="shared" ref="C317:I317" si="164">+C318+C338</f>
        <v>145439571781.16412</v>
      </c>
      <c r="D317" s="201">
        <f t="shared" si="164"/>
        <v>86330738868.860001</v>
      </c>
      <c r="E317" s="201">
        <f t="shared" si="164"/>
        <v>133068695652.42561</v>
      </c>
      <c r="F317" s="202">
        <f t="shared" si="164"/>
        <v>185412005948.5542</v>
      </c>
      <c r="G317" s="202">
        <f t="shared" si="164"/>
        <v>186186984803.5542</v>
      </c>
      <c r="H317" s="202">
        <f t="shared" si="164"/>
        <v>188186984803.5542</v>
      </c>
      <c r="I317" s="202">
        <f t="shared" si="164"/>
        <v>190186984803.5542</v>
      </c>
    </row>
    <row r="318" spans="2:9" ht="15.75" x14ac:dyDescent="0.25">
      <c r="B318" s="189" t="s">
        <v>1336</v>
      </c>
      <c r="C318" s="203">
        <f t="shared" ref="C318:I318" si="165">+C319+C322+C326+C327+C328+C329+C330</f>
        <v>145222612179.16412</v>
      </c>
      <c r="D318" s="203">
        <f t="shared" si="165"/>
        <v>86101305288.820007</v>
      </c>
      <c r="E318" s="203">
        <f t="shared" si="165"/>
        <v>132609828492.34561</v>
      </c>
      <c r="F318" s="204">
        <f>+F319+F322+F326+F327+F328+F329+F330</f>
        <v>184909546408.2666</v>
      </c>
      <c r="G318" s="204">
        <f t="shared" si="165"/>
        <v>185684525263.2666</v>
      </c>
      <c r="H318" s="204">
        <f t="shared" si="165"/>
        <v>187684525263.2666</v>
      </c>
      <c r="I318" s="204">
        <f t="shared" si="165"/>
        <v>189684525263.2666</v>
      </c>
    </row>
    <row r="319" spans="2:9" ht="15.75" x14ac:dyDescent="0.25">
      <c r="B319" s="192" t="s">
        <v>1333</v>
      </c>
      <c r="C319" s="205">
        <f t="shared" ref="C319:I319" si="166">SUM(C320:C321)</f>
        <v>3174321326</v>
      </c>
      <c r="D319" s="205">
        <f t="shared" si="166"/>
        <v>2797906803.6799998</v>
      </c>
      <c r="E319" s="205">
        <f t="shared" si="166"/>
        <v>2988272677</v>
      </c>
      <c r="F319" s="205">
        <f t="shared" si="166"/>
        <v>2988272677</v>
      </c>
      <c r="G319" s="205">
        <f t="shared" si="166"/>
        <v>2988272677</v>
      </c>
      <c r="H319" s="205">
        <f t="shared" si="166"/>
        <v>2988272677</v>
      </c>
      <c r="I319" s="205">
        <f t="shared" si="166"/>
        <v>2988272677</v>
      </c>
    </row>
    <row r="320" spans="2:9" ht="15.75" x14ac:dyDescent="0.25">
      <c r="B320" s="195" t="s">
        <v>1334</v>
      </c>
      <c r="C320" s="206">
        <f>+'[1]Ingresos Junio  2022'!$F$16</f>
        <v>2659321326</v>
      </c>
      <c r="D320" s="206">
        <f>+'[2]Ingresos Julio  2022'!$I$16</f>
        <v>2473272677</v>
      </c>
      <c r="E320" s="207">
        <v>2473272677</v>
      </c>
      <c r="F320" s="207">
        <f>+E320*(1+$C313)</f>
        <v>2473272677</v>
      </c>
      <c r="G320" s="207">
        <f t="shared" ref="G320:I321" si="167">+F320*(1+D$4)</f>
        <v>2473272677</v>
      </c>
      <c r="H320" s="207">
        <f t="shared" si="167"/>
        <v>2473272677</v>
      </c>
      <c r="I320" s="207">
        <f t="shared" si="167"/>
        <v>2473272677</v>
      </c>
    </row>
    <row r="321" spans="2:9" ht="15.75" x14ac:dyDescent="0.25">
      <c r="B321" s="195" t="s">
        <v>1335</v>
      </c>
      <c r="C321" s="206">
        <f>+'[1]Ingresos Junio  2022'!$F$17</f>
        <v>515000000</v>
      </c>
      <c r="D321" s="206">
        <f>+'[2]Ingresos Julio  2022'!$I$17</f>
        <v>324634126.68000001</v>
      </c>
      <c r="E321" s="207">
        <f>+C321</f>
        <v>515000000</v>
      </c>
      <c r="F321" s="207">
        <f>+E321*(1+C313)</f>
        <v>515000000</v>
      </c>
      <c r="G321" s="207">
        <f t="shared" si="167"/>
        <v>515000000</v>
      </c>
      <c r="H321" s="207">
        <f t="shared" si="167"/>
        <v>515000000</v>
      </c>
      <c r="I321" s="207">
        <f t="shared" si="167"/>
        <v>515000000</v>
      </c>
    </row>
    <row r="322" spans="2:9" ht="15.75" x14ac:dyDescent="0.25">
      <c r="B322" s="192" t="s">
        <v>1336</v>
      </c>
      <c r="C322" s="205">
        <f t="shared" ref="C322:I322" si="168">SUM(C323:C325)</f>
        <v>46675771812.339996</v>
      </c>
      <c r="D322" s="205">
        <f t="shared" si="168"/>
        <v>23010221728</v>
      </c>
      <c r="E322" s="208">
        <f t="shared" si="168"/>
        <v>27782478699</v>
      </c>
      <c r="F322" s="208">
        <f t="shared" si="168"/>
        <v>69467449685.320007</v>
      </c>
      <c r="G322" s="208">
        <f t="shared" si="168"/>
        <v>70242428540.320007</v>
      </c>
      <c r="H322" s="208">
        <f t="shared" si="168"/>
        <v>72242428540.320007</v>
      </c>
      <c r="I322" s="208">
        <f t="shared" si="168"/>
        <v>74242428540.320007</v>
      </c>
    </row>
    <row r="323" spans="2:9" ht="15.75" x14ac:dyDescent="0.25">
      <c r="B323" s="195" t="s">
        <v>1337</v>
      </c>
      <c r="C323" s="206">
        <f>+'[1]Ingresos Junio  2022'!$F$27</f>
        <v>35549282815.339996</v>
      </c>
      <c r="D323" s="206">
        <f>+'[2]Ingresos Julio  2022'!$I$21+'[2]Ingresos Julio  2022'!$I$27</f>
        <v>14699640711</v>
      </c>
      <c r="E323" s="209">
        <f>+D323+E354</f>
        <v>14699640711</v>
      </c>
      <c r="F323" s="207">
        <v>54553014379</v>
      </c>
      <c r="G323" s="207">
        <f>+F323*(1+D$5)+774978855</f>
        <v>55327993234</v>
      </c>
      <c r="H323" s="207">
        <f>+G323*(1+E$5)+2000000000</f>
        <v>57327993234</v>
      </c>
      <c r="I323" s="207">
        <f>+H323*(1+F$5)+2000000000</f>
        <v>59327993234</v>
      </c>
    </row>
    <row r="324" spans="2:9" ht="15.75" x14ac:dyDescent="0.25">
      <c r="B324" s="195" t="s">
        <v>1338</v>
      </c>
      <c r="C324" s="206">
        <f>+'[1]Ingresos Junio  2022'!$F$32</f>
        <v>8582837988</v>
      </c>
      <c r="D324" s="206">
        <f>+'[2]Ingresos Julio  2022'!$I$32</f>
        <v>5210203998</v>
      </c>
      <c r="E324" s="207">
        <f>+C324</f>
        <v>8582837988</v>
      </c>
      <c r="F324" s="207">
        <v>9784435306.3200016</v>
      </c>
      <c r="G324" s="207">
        <f t="shared" ref="G324:I325" si="169">+F324*(1+D$5)</f>
        <v>9784435306.3200016</v>
      </c>
      <c r="H324" s="207">
        <f t="shared" si="169"/>
        <v>9784435306.3200016</v>
      </c>
      <c r="I324" s="207">
        <f t="shared" si="169"/>
        <v>9784435306.3200016</v>
      </c>
    </row>
    <row r="325" spans="2:9" ht="15.75" x14ac:dyDescent="0.25">
      <c r="B325" s="195" t="s">
        <v>1339</v>
      </c>
      <c r="C325" s="206">
        <f>+'[1]Ingresos Junio  2022'!$F$50</f>
        <v>2543651009</v>
      </c>
      <c r="D325" s="206">
        <f>+'[2]Ingresos Julio  2022'!$I$50</f>
        <v>3100377019</v>
      </c>
      <c r="E325" s="207">
        <v>4500000000</v>
      </c>
      <c r="F325" s="207">
        <v>5130000000.000001</v>
      </c>
      <c r="G325" s="207">
        <f t="shared" si="169"/>
        <v>5130000000.000001</v>
      </c>
      <c r="H325" s="207">
        <f t="shared" si="169"/>
        <v>5130000000.000001</v>
      </c>
      <c r="I325" s="207">
        <f t="shared" si="169"/>
        <v>5130000000.000001</v>
      </c>
    </row>
    <row r="326" spans="2:9" ht="15.75" x14ac:dyDescent="0.25">
      <c r="B326" s="192" t="s">
        <v>1340</v>
      </c>
      <c r="C326" s="205">
        <f>+'[1]Ingresos Junio  2022'!$F$39</f>
        <v>1553886463.8360002</v>
      </c>
      <c r="D326" s="205">
        <f>+'[2]Ingresos Julio  2022'!$I$39</f>
        <v>973404955.13999999</v>
      </c>
      <c r="E326" s="208">
        <f>+C326</f>
        <v>1553886463.8360002</v>
      </c>
      <c r="F326" s="208">
        <v>1701505677.9004202</v>
      </c>
      <c r="G326" s="208">
        <f t="shared" ref="G326:I329" si="170">+F326*(1+D$3)</f>
        <v>1701505677.9004202</v>
      </c>
      <c r="H326" s="208">
        <f t="shared" si="170"/>
        <v>1701505677.9004202</v>
      </c>
      <c r="I326" s="208">
        <f t="shared" si="170"/>
        <v>1701505677.9004202</v>
      </c>
    </row>
    <row r="327" spans="2:9" ht="15.75" x14ac:dyDescent="0.25">
      <c r="B327" s="192" t="s">
        <v>1341</v>
      </c>
      <c r="C327" s="205">
        <f>+'[1]Ingresos Junio  2022'!$F$57</f>
        <v>465600000</v>
      </c>
      <c r="D327" s="205">
        <f>+'[2]Ingresos Julio  2022'!$I$59</f>
        <v>624260009</v>
      </c>
      <c r="E327" s="208">
        <v>850000000</v>
      </c>
      <c r="F327" s="208">
        <v>930750000</v>
      </c>
      <c r="G327" s="208">
        <f t="shared" si="170"/>
        <v>930750000</v>
      </c>
      <c r="H327" s="208">
        <f t="shared" si="170"/>
        <v>930750000</v>
      </c>
      <c r="I327" s="208">
        <f t="shared" si="170"/>
        <v>930750000</v>
      </c>
    </row>
    <row r="328" spans="2:9" ht="15.75" x14ac:dyDescent="0.25">
      <c r="B328" s="192" t="s">
        <v>1342</v>
      </c>
      <c r="C328" s="205">
        <f>+'[1]Ingresos Junio  2022'!$F$70+'[1]Ingresos Junio  2022'!$F$75</f>
        <v>64770363</v>
      </c>
      <c r="D328" s="205">
        <f>+'[2]Ingresos Julio  2022'!$I$77+'[2]Ingresos Julio  2022'!$I$72</f>
        <v>122263684</v>
      </c>
      <c r="E328" s="208">
        <v>160000000</v>
      </c>
      <c r="F328" s="208">
        <v>175200000</v>
      </c>
      <c r="G328" s="208">
        <f t="shared" si="170"/>
        <v>175200000</v>
      </c>
      <c r="H328" s="208">
        <f t="shared" si="170"/>
        <v>175200000</v>
      </c>
      <c r="I328" s="208">
        <f t="shared" si="170"/>
        <v>175200000</v>
      </c>
    </row>
    <row r="329" spans="2:9" ht="15.75" x14ac:dyDescent="0.25">
      <c r="B329" s="192" t="s">
        <v>1343</v>
      </c>
      <c r="C329" s="205">
        <f>+'[1]Ingresos Junio  2022'!$F$79</f>
        <v>1592517443.1900001</v>
      </c>
      <c r="D329" s="205">
        <f>+'[2]Ingresos Julio  2022'!$I$81</f>
        <v>1183700441</v>
      </c>
      <c r="E329" s="208">
        <f>+D329+650000000</f>
        <v>1833700441</v>
      </c>
      <c r="F329" s="208">
        <v>2007901982.895</v>
      </c>
      <c r="G329" s="208">
        <f t="shared" si="170"/>
        <v>2007901982.895</v>
      </c>
      <c r="H329" s="208">
        <f t="shared" si="170"/>
        <v>2007901982.895</v>
      </c>
      <c r="I329" s="208">
        <f t="shared" si="170"/>
        <v>2007901982.895</v>
      </c>
    </row>
    <row r="330" spans="2:9" ht="15.75" x14ac:dyDescent="0.25">
      <c r="B330" s="210" t="s">
        <v>1344</v>
      </c>
      <c r="C330" s="211">
        <f t="shared" ref="C330:I330" si="171">+C331+C337</f>
        <v>91695744770.798126</v>
      </c>
      <c r="D330" s="211">
        <f t="shared" si="171"/>
        <v>57389547668</v>
      </c>
      <c r="E330" s="211">
        <f t="shared" si="171"/>
        <v>97441490211.509613</v>
      </c>
      <c r="F330" s="211">
        <f t="shared" si="171"/>
        <v>107638466385.15118</v>
      </c>
      <c r="G330" s="211">
        <f t="shared" si="171"/>
        <v>107638466385.15118</v>
      </c>
      <c r="H330" s="211">
        <f t="shared" si="171"/>
        <v>107638466385.15118</v>
      </c>
      <c r="I330" s="211">
        <f t="shared" si="171"/>
        <v>107638466385.15118</v>
      </c>
    </row>
    <row r="331" spans="2:9" ht="15.75" x14ac:dyDescent="0.25">
      <c r="B331" s="212" t="s">
        <v>1345</v>
      </c>
      <c r="C331" s="213">
        <f t="shared" ref="C331:I331" si="172">SUM(C332:C336)</f>
        <v>82611730410.358017</v>
      </c>
      <c r="D331" s="213">
        <f t="shared" si="172"/>
        <v>57389547668</v>
      </c>
      <c r="E331" s="213">
        <f t="shared" si="172"/>
        <v>88173162516.220001</v>
      </c>
      <c r="F331" s="213">
        <f t="shared" si="172"/>
        <v>97566036813.154999</v>
      </c>
      <c r="G331" s="213">
        <f t="shared" si="172"/>
        <v>97566036813.154999</v>
      </c>
      <c r="H331" s="213">
        <f t="shared" si="172"/>
        <v>97566036813.154999</v>
      </c>
      <c r="I331" s="213">
        <f t="shared" si="172"/>
        <v>97566036813.154999</v>
      </c>
    </row>
    <row r="332" spans="2:9" ht="15.75" x14ac:dyDescent="0.25">
      <c r="B332" s="195" t="s">
        <v>1356</v>
      </c>
      <c r="C332" s="206">
        <f>+'[3]RESUMEN GENERAL 2022'!$H$18</f>
        <v>73612521507.728012</v>
      </c>
      <c r="D332" s="206">
        <f>+'[2]Ingresos Julio  2022'!$I$88</f>
        <v>45933341645</v>
      </c>
      <c r="E332" s="209">
        <f>('[4]Flujo de Caja_2022'!$BI$29*15)+'[4]Flujo de Caja_2022'!$BG$34</f>
        <v>73939779755</v>
      </c>
      <c r="F332" s="207">
        <v>82914245003.834991</v>
      </c>
      <c r="G332" s="207">
        <f>+F332*(1+D$3)</f>
        <v>82914245003.834991</v>
      </c>
      <c r="H332" s="207">
        <f>+G332*(1+E$3)</f>
        <v>82914245003.834991</v>
      </c>
      <c r="I332" s="207">
        <f>+H332*(1+F$3)</f>
        <v>82914245003.834991</v>
      </c>
    </row>
    <row r="333" spans="2:9" ht="15.75" x14ac:dyDescent="0.25">
      <c r="B333" s="195" t="s">
        <v>1357</v>
      </c>
      <c r="C333" s="206">
        <v>0</v>
      </c>
      <c r="D333" s="206">
        <f>+'[2]Ingresos Julio  2022'!$I$89</f>
        <v>2808635438</v>
      </c>
      <c r="E333" s="207">
        <f>+D333</f>
        <v>2808635438</v>
      </c>
      <c r="F333" s="207">
        <v>2500000000</v>
      </c>
      <c r="G333" s="207">
        <f>+F333*(1+D$4)</f>
        <v>2500000000</v>
      </c>
      <c r="H333" s="207">
        <f>+G333*(1+E$4)</f>
        <v>2500000000</v>
      </c>
      <c r="I333" s="207">
        <f>+H333*(1+F$4)</f>
        <v>2500000000</v>
      </c>
    </row>
    <row r="334" spans="2:9" ht="15.75" x14ac:dyDescent="0.25">
      <c r="B334" s="195" t="s">
        <v>1358</v>
      </c>
      <c r="C334" s="206">
        <f>+'[3]RESUMEN GENERAL 2022'!$H$20</f>
        <v>2777176738.2199998</v>
      </c>
      <c r="D334" s="206">
        <f>+'[1]Ingresos Junio  2022'!$I$88</f>
        <v>0</v>
      </c>
      <c r="E334" s="207">
        <f>+C334</f>
        <v>2777176738.2199998</v>
      </c>
      <c r="F334" s="207">
        <v>2985366989.2200003</v>
      </c>
      <c r="G334" s="207">
        <f>+F334*(1+D$5)</f>
        <v>2985366989.2200003</v>
      </c>
      <c r="H334" s="207">
        <f>+G334*(1+E$5)</f>
        <v>2985366989.2200003</v>
      </c>
      <c r="I334" s="207">
        <f>+H334*(1+F$5)</f>
        <v>2985366989.2200003</v>
      </c>
    </row>
    <row r="335" spans="2:9" ht="15.75" x14ac:dyDescent="0.25">
      <c r="B335" s="195" t="s">
        <v>1359</v>
      </c>
      <c r="C335" s="206">
        <f>+'[3]RESUMEN GENERAL 2022'!$H$21</f>
        <v>553630590.40999997</v>
      </c>
      <c r="D335" s="206">
        <f>+'[2]Ingresos Julio  2022'!$I$91</f>
        <v>1896149386</v>
      </c>
      <c r="E335" s="207">
        <f>+D335</f>
        <v>1896149386</v>
      </c>
      <c r="F335" s="207">
        <v>2009918349.1600001</v>
      </c>
      <c r="G335" s="207">
        <f t="shared" ref="G335:I336" si="173">+F335*(1+D$4)</f>
        <v>2009918349.1600001</v>
      </c>
      <c r="H335" s="207">
        <f t="shared" si="173"/>
        <v>2009918349.1600001</v>
      </c>
      <c r="I335" s="207">
        <f t="shared" si="173"/>
        <v>2009918349.1600001</v>
      </c>
    </row>
    <row r="336" spans="2:9" ht="15.75" x14ac:dyDescent="0.25">
      <c r="B336" s="195" t="s">
        <v>1360</v>
      </c>
      <c r="C336" s="206">
        <f>+'[3]RESUMEN GENERAL 2022'!$H$22</f>
        <v>5668401574</v>
      </c>
      <c r="D336" s="206">
        <f>+'[2]Ingresos Julio  2022'!$I$92</f>
        <v>6751421199</v>
      </c>
      <c r="E336" s="207">
        <f>+D336</f>
        <v>6751421199</v>
      </c>
      <c r="F336" s="207">
        <v>7156506470.9400005</v>
      </c>
      <c r="G336" s="207">
        <f t="shared" si="173"/>
        <v>7156506470.9400005</v>
      </c>
      <c r="H336" s="207">
        <f t="shared" si="173"/>
        <v>7156506470.9400005</v>
      </c>
      <c r="I336" s="207">
        <f t="shared" si="173"/>
        <v>7156506470.9400005</v>
      </c>
    </row>
    <row r="337" spans="2:9" ht="15.75" x14ac:dyDescent="0.25">
      <c r="B337" s="195" t="s">
        <v>1346</v>
      </c>
      <c r="C337" s="206">
        <v>9084014360.4401054</v>
      </c>
      <c r="D337" s="206">
        <v>0</v>
      </c>
      <c r="E337" s="209">
        <f>+'[3]RESUMEN GENERAL 2022'!$G$19*(1+5.6%)</f>
        <v>9268327695.2896137</v>
      </c>
      <c r="F337" s="207">
        <v>10072429571.996187</v>
      </c>
      <c r="G337" s="207">
        <f>+F337*(1+D$3)</f>
        <v>10072429571.996187</v>
      </c>
      <c r="H337" s="207">
        <f>+G337*(1+E$3)</f>
        <v>10072429571.996187</v>
      </c>
      <c r="I337" s="207">
        <f>+H337*(1+F$3)</f>
        <v>10072429571.996187</v>
      </c>
    </row>
    <row r="338" spans="2:9" ht="15.75" x14ac:dyDescent="0.25">
      <c r="B338" s="189" t="s">
        <v>1347</v>
      </c>
      <c r="C338" s="203">
        <f t="shared" ref="C338:I338" si="174">+C339</f>
        <v>216959602</v>
      </c>
      <c r="D338" s="203">
        <f t="shared" si="174"/>
        <v>229433580.03999999</v>
      </c>
      <c r="E338" s="203">
        <f t="shared" si="174"/>
        <v>458867160.07999998</v>
      </c>
      <c r="F338" s="203">
        <f t="shared" si="174"/>
        <v>502459540.28759998</v>
      </c>
      <c r="G338" s="203">
        <f t="shared" si="174"/>
        <v>502459540.28759998</v>
      </c>
      <c r="H338" s="203">
        <f t="shared" si="174"/>
        <v>502459540.28759998</v>
      </c>
      <c r="I338" s="203">
        <f t="shared" si="174"/>
        <v>502459540.28759998</v>
      </c>
    </row>
    <row r="339" spans="2:9" ht="15.75" x14ac:dyDescent="0.25">
      <c r="B339" s="192" t="s">
        <v>1348</v>
      </c>
      <c r="C339" s="205">
        <f>+'[1]Ingresos Junio  2022'!$F$97</f>
        <v>216959602</v>
      </c>
      <c r="D339" s="205">
        <f>+'[2]Ingresos Julio  2022'!$I$94+'[2]Ingresos Julio  2022'!$I$125</f>
        <v>229433580.03999999</v>
      </c>
      <c r="E339" s="208">
        <f>+D339*2</f>
        <v>458867160.07999998</v>
      </c>
      <c r="F339" s="208">
        <v>502459540.28759998</v>
      </c>
      <c r="G339" s="208">
        <f>+F339*(1+D$3)</f>
        <v>502459540.28759998</v>
      </c>
      <c r="H339" s="208">
        <f>+G339*(1+E$3)</f>
        <v>502459540.28759998</v>
      </c>
      <c r="I339" s="208">
        <f>+H339*(1+F$3)</f>
        <v>502459540.28759998</v>
      </c>
    </row>
  </sheetData>
  <autoFilter ref="A7:AC219" xr:uid="{5D962F6D-7316-47CA-A9D7-5B6A049F384B}"/>
  <mergeCells count="5">
    <mergeCell ref="A1:K2"/>
    <mergeCell ref="A3:K4"/>
    <mergeCell ref="A5:K6"/>
    <mergeCell ref="A239:B239"/>
    <mergeCell ref="B274:J27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24" bestFit="1" customWidth="1"/>
  </cols>
  <sheetData>
    <row r="1" spans="1:47" s="24" customFormat="1" x14ac:dyDescent="0.25">
      <c r="A1" s="315" t="s">
        <v>756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</row>
    <row r="2" spans="1:47" s="24" customFormat="1" x14ac:dyDescent="0.2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</row>
    <row r="3" spans="1:47" s="24" customFormat="1" x14ac:dyDescent="0.25">
      <c r="A3" s="315" t="s">
        <v>757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</row>
    <row r="4" spans="1:47" s="24" customFormat="1" x14ac:dyDescent="0.25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</row>
    <row r="5" spans="1:47" s="24" customFormat="1" x14ac:dyDescent="0.25">
      <c r="A5" s="316" t="s">
        <v>842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47" s="24" customFormat="1" ht="26.25" x14ac:dyDescent="0.4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R6" s="324" t="s">
        <v>843</v>
      </c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</row>
    <row r="7" spans="1:47" ht="47.25" x14ac:dyDescent="0.25">
      <c r="A7" s="48" t="s">
        <v>796</v>
      </c>
      <c r="B7" s="48" t="s">
        <v>797</v>
      </c>
      <c r="C7" s="49" t="s">
        <v>798</v>
      </c>
      <c r="D7" s="50" t="s">
        <v>799</v>
      </c>
      <c r="E7" s="50" t="s">
        <v>800</v>
      </c>
      <c r="F7" s="50" t="s">
        <v>801</v>
      </c>
      <c r="G7" s="50" t="s">
        <v>802</v>
      </c>
      <c r="H7" s="50" t="s">
        <v>803</v>
      </c>
      <c r="I7" s="50" t="s">
        <v>804</v>
      </c>
      <c r="J7" s="50" t="s">
        <v>805</v>
      </c>
      <c r="K7" s="50" t="s">
        <v>806</v>
      </c>
      <c r="L7" s="50" t="s">
        <v>807</v>
      </c>
      <c r="M7" s="50" t="s">
        <v>808</v>
      </c>
      <c r="N7" s="50" t="s">
        <v>809</v>
      </c>
      <c r="O7" s="50" t="s">
        <v>810</v>
      </c>
      <c r="P7" s="50" t="s">
        <v>811</v>
      </c>
      <c r="R7" s="50" t="s">
        <v>799</v>
      </c>
      <c r="S7" s="50" t="s">
        <v>800</v>
      </c>
      <c r="T7" s="50" t="s">
        <v>801</v>
      </c>
      <c r="U7" s="50" t="s">
        <v>802</v>
      </c>
      <c r="V7" s="50" t="s">
        <v>803</v>
      </c>
      <c r="W7" s="50" t="s">
        <v>804</v>
      </c>
      <c r="X7" s="50" t="s">
        <v>805</v>
      </c>
      <c r="Y7" s="50" t="s">
        <v>806</v>
      </c>
      <c r="Z7" s="50" t="s">
        <v>807</v>
      </c>
      <c r="AA7" s="50" t="s">
        <v>808</v>
      </c>
      <c r="AB7" s="50" t="s">
        <v>809</v>
      </c>
      <c r="AC7" s="50" t="s">
        <v>810</v>
      </c>
      <c r="AD7" s="50" t="s">
        <v>811</v>
      </c>
      <c r="AF7" s="21" t="s">
        <v>0</v>
      </c>
      <c r="AG7" s="22" t="s">
        <v>1</v>
      </c>
      <c r="AH7" s="23" t="s">
        <v>763</v>
      </c>
      <c r="AI7" s="50" t="s">
        <v>799</v>
      </c>
      <c r="AJ7" s="50" t="s">
        <v>800</v>
      </c>
      <c r="AK7" s="50" t="s">
        <v>801</v>
      </c>
      <c r="AL7" s="50" t="s">
        <v>802</v>
      </c>
      <c r="AM7" s="50" t="s">
        <v>803</v>
      </c>
      <c r="AN7" s="50" t="s">
        <v>804</v>
      </c>
      <c r="AO7" s="50" t="s">
        <v>805</v>
      </c>
      <c r="AP7" s="50" t="s">
        <v>806</v>
      </c>
      <c r="AQ7" s="50" t="s">
        <v>807</v>
      </c>
      <c r="AR7" s="50" t="s">
        <v>808</v>
      </c>
      <c r="AS7" s="50" t="s">
        <v>809</v>
      </c>
      <c r="AT7" s="50" t="s">
        <v>810</v>
      </c>
      <c r="AU7" s="50" t="s">
        <v>811</v>
      </c>
    </row>
    <row r="8" spans="1:47" x14ac:dyDescent="0.25">
      <c r="A8" s="51">
        <v>2023</v>
      </c>
      <c r="B8" s="52">
        <v>2</v>
      </c>
      <c r="C8" s="53" t="s">
        <v>812</v>
      </c>
      <c r="D8" s="54">
        <v>20955582053.679123</v>
      </c>
      <c r="E8" s="54">
        <v>23402746761.357998</v>
      </c>
      <c r="F8" s="54">
        <v>14639208645.267834</v>
      </c>
      <c r="G8" s="54">
        <v>13897058765.253834</v>
      </c>
      <c r="H8" s="54">
        <v>11330025543.133835</v>
      </c>
      <c r="I8" s="54">
        <v>16951587217.57201</v>
      </c>
      <c r="J8" s="54">
        <v>11272239291.070499</v>
      </c>
      <c r="K8" s="54">
        <v>11443610117.087502</v>
      </c>
      <c r="L8" s="54">
        <v>18674842671.564499</v>
      </c>
      <c r="M8" s="54">
        <v>10216119736.304501</v>
      </c>
      <c r="N8" s="54">
        <v>11236730968.4405</v>
      </c>
      <c r="O8" s="54">
        <v>21571550538.439777</v>
      </c>
      <c r="P8" s="55">
        <v>185591302309.17191</v>
      </c>
      <c r="R8" s="54">
        <v>9727380115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>
        <f>SUM(R8:AC8)</f>
        <v>9727380115</v>
      </c>
      <c r="AF8" s="18">
        <v>0</v>
      </c>
      <c r="AG8" s="19" t="s">
        <v>755</v>
      </c>
      <c r="AH8" s="20">
        <f>+AH9+AH100+AH308+AH313+AH327</f>
        <v>9727380115</v>
      </c>
      <c r="AI8" s="55">
        <f>+(R8-D8)/D8</f>
        <v>-0.53580959526284377</v>
      </c>
      <c r="AJ8" s="55">
        <f t="shared" ref="AJ8:AU23" si="0">+(S8-E8)/E8</f>
        <v>-1</v>
      </c>
      <c r="AK8" s="55">
        <f t="shared" si="0"/>
        <v>-1</v>
      </c>
      <c r="AL8" s="55">
        <f t="shared" si="0"/>
        <v>-1</v>
      </c>
      <c r="AM8" s="55">
        <f t="shared" si="0"/>
        <v>-1</v>
      </c>
      <c r="AN8" s="55">
        <f t="shared" si="0"/>
        <v>-1</v>
      </c>
      <c r="AO8" s="55">
        <f t="shared" si="0"/>
        <v>-1</v>
      </c>
      <c r="AP8" s="55">
        <f t="shared" si="0"/>
        <v>-1</v>
      </c>
      <c r="AQ8" s="55">
        <f t="shared" si="0"/>
        <v>-1</v>
      </c>
      <c r="AR8" s="55">
        <f t="shared" si="0"/>
        <v>-1</v>
      </c>
      <c r="AS8" s="55">
        <f t="shared" si="0"/>
        <v>-1</v>
      </c>
      <c r="AT8" s="55">
        <f t="shared" si="0"/>
        <v>-1</v>
      </c>
      <c r="AU8" s="55">
        <f t="shared" si="0"/>
        <v>-0.94758709059115609</v>
      </c>
    </row>
    <row r="9" spans="1:47" x14ac:dyDescent="0.25">
      <c r="A9" s="56">
        <v>2023</v>
      </c>
      <c r="B9" s="57" t="s">
        <v>7</v>
      </c>
      <c r="C9" s="58" t="s">
        <v>8</v>
      </c>
      <c r="D9" s="55">
        <v>11535200151.280455</v>
      </c>
      <c r="E9" s="55">
        <v>17314478390.889984</v>
      </c>
      <c r="F9" s="55">
        <v>10984464057.999985</v>
      </c>
      <c r="G9" s="55">
        <v>9904181397.0899849</v>
      </c>
      <c r="H9" s="55">
        <v>10525160264.189985</v>
      </c>
      <c r="I9" s="55">
        <v>15804116715.624161</v>
      </c>
      <c r="J9" s="55">
        <v>10681355347.939985</v>
      </c>
      <c r="K9" s="55">
        <v>10326615735.949986</v>
      </c>
      <c r="L9" s="55">
        <v>10719297471.949986</v>
      </c>
      <c r="M9" s="55">
        <v>9772912967.6899853</v>
      </c>
      <c r="N9" s="55">
        <v>10558732220.409985</v>
      </c>
      <c r="O9" s="55">
        <v>21244929274.961262</v>
      </c>
      <c r="P9" s="55">
        <v>149371443995.97574</v>
      </c>
      <c r="R9" s="55">
        <v>8913265034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>
        <f t="shared" ref="AD9:AD57" si="1">SUM(R9:AC9)</f>
        <v>8913265034</v>
      </c>
      <c r="AF9" s="11" t="s">
        <v>7</v>
      </c>
      <c r="AG9" s="5" t="s">
        <v>8</v>
      </c>
      <c r="AH9" s="6">
        <f>+AH10+AH47</f>
        <v>8913265034</v>
      </c>
      <c r="AI9" s="55">
        <f t="shared" ref="AI9:AI72" si="2">+(R9-D9)/D9</f>
        <v>-0.22729862359513622</v>
      </c>
      <c r="AJ9" s="55">
        <f t="shared" si="0"/>
        <v>-1</v>
      </c>
      <c r="AK9" s="55">
        <f t="shared" si="0"/>
        <v>-1</v>
      </c>
      <c r="AL9" s="55">
        <f t="shared" si="0"/>
        <v>-1</v>
      </c>
      <c r="AM9" s="55">
        <f t="shared" si="0"/>
        <v>-1</v>
      </c>
      <c r="AN9" s="55">
        <f t="shared" si="0"/>
        <v>-1</v>
      </c>
      <c r="AO9" s="55">
        <f t="shared" si="0"/>
        <v>-1</v>
      </c>
      <c r="AP9" s="55">
        <f t="shared" si="0"/>
        <v>-1</v>
      </c>
      <c r="AQ9" s="55">
        <f t="shared" si="0"/>
        <v>-1</v>
      </c>
      <c r="AR9" s="55">
        <f t="shared" si="0"/>
        <v>-1</v>
      </c>
      <c r="AS9" s="55">
        <f t="shared" si="0"/>
        <v>-1</v>
      </c>
      <c r="AT9" s="55">
        <f t="shared" si="0"/>
        <v>-1</v>
      </c>
      <c r="AU9" s="55">
        <f t="shared" si="0"/>
        <v>-0.94032818592662104</v>
      </c>
    </row>
    <row r="10" spans="1:47" x14ac:dyDescent="0.25">
      <c r="A10" s="56">
        <v>2023</v>
      </c>
      <c r="B10" s="57" t="s">
        <v>9</v>
      </c>
      <c r="C10" s="58" t="s">
        <v>10</v>
      </c>
      <c r="D10" s="55">
        <v>8310069919.4446192</v>
      </c>
      <c r="E10" s="55">
        <v>12062793166.854151</v>
      </c>
      <c r="F10" s="55">
        <v>6448542654.8541508</v>
      </c>
      <c r="G10" s="55">
        <v>6465404654.8541508</v>
      </c>
      <c r="H10" s="55">
        <v>6461892654.8541508</v>
      </c>
      <c r="I10" s="55">
        <v>11740824065.318327</v>
      </c>
      <c r="J10" s="55">
        <v>6948542654.8541508</v>
      </c>
      <c r="K10" s="55">
        <v>6709801194.8541508</v>
      </c>
      <c r="L10" s="55">
        <v>6461892654.8541508</v>
      </c>
      <c r="M10" s="55">
        <v>6463892654.8541508</v>
      </c>
      <c r="N10" s="55">
        <v>6446742654.8541508</v>
      </c>
      <c r="O10" s="55">
        <v>16882685695.865427</v>
      </c>
      <c r="P10" s="55">
        <v>101403084626.31575</v>
      </c>
      <c r="R10" s="55">
        <v>6445714997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>
        <f t="shared" si="1"/>
        <v>6445714997</v>
      </c>
      <c r="AF10" s="11" t="s">
        <v>9</v>
      </c>
      <c r="AG10" s="5" t="s">
        <v>10</v>
      </c>
      <c r="AH10" s="6">
        <f>+AH11+AH26+AH39</f>
        <v>6445714997</v>
      </c>
      <c r="AI10" s="55">
        <f t="shared" si="2"/>
        <v>-0.22434888521000776</v>
      </c>
      <c r="AJ10" s="55">
        <f t="shared" si="0"/>
        <v>-1</v>
      </c>
      <c r="AK10" s="55">
        <f t="shared" si="0"/>
        <v>-1</v>
      </c>
      <c r="AL10" s="55">
        <f t="shared" si="0"/>
        <v>-1</v>
      </c>
      <c r="AM10" s="55">
        <f t="shared" si="0"/>
        <v>-1</v>
      </c>
      <c r="AN10" s="55">
        <f t="shared" si="0"/>
        <v>-1</v>
      </c>
      <c r="AO10" s="55">
        <f t="shared" si="0"/>
        <v>-1</v>
      </c>
      <c r="AP10" s="55">
        <f t="shared" si="0"/>
        <v>-1</v>
      </c>
      <c r="AQ10" s="55">
        <f t="shared" si="0"/>
        <v>-1</v>
      </c>
      <c r="AR10" s="55">
        <f t="shared" si="0"/>
        <v>-1</v>
      </c>
      <c r="AS10" s="55">
        <f t="shared" si="0"/>
        <v>-1</v>
      </c>
      <c r="AT10" s="55">
        <f t="shared" si="0"/>
        <v>-1</v>
      </c>
      <c r="AU10" s="55">
        <f t="shared" si="0"/>
        <v>-0.93643472463630328</v>
      </c>
    </row>
    <row r="11" spans="1:47" x14ac:dyDescent="0.25">
      <c r="A11" s="56">
        <v>2023</v>
      </c>
      <c r="B11" s="57" t="s">
        <v>11</v>
      </c>
      <c r="C11" s="58" t="s">
        <v>12</v>
      </c>
      <c r="D11" s="55">
        <v>4514198362.7018433</v>
      </c>
      <c r="E11" s="55">
        <v>4755198362.7018433</v>
      </c>
      <c r="F11" s="55">
        <v>4514198362.7018433</v>
      </c>
      <c r="G11" s="55">
        <v>4529548362.7018433</v>
      </c>
      <c r="H11" s="55">
        <v>4527548362.7018433</v>
      </c>
      <c r="I11" s="55">
        <v>9806479773.1660194</v>
      </c>
      <c r="J11" s="55">
        <v>4514198362.7018433</v>
      </c>
      <c r="K11" s="55">
        <v>4744198362.7018433</v>
      </c>
      <c r="L11" s="55">
        <v>4527548362.7018433</v>
      </c>
      <c r="M11" s="55">
        <v>4529548362.7018433</v>
      </c>
      <c r="N11" s="55">
        <v>4514198362.7018433</v>
      </c>
      <c r="O11" s="55">
        <v>13946441403.71312</v>
      </c>
      <c r="P11" s="55">
        <v>69423304803.897568</v>
      </c>
      <c r="R11" s="55">
        <v>4434754150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>
        <f t="shared" si="1"/>
        <v>4434754150</v>
      </c>
      <c r="AF11" s="11" t="s">
        <v>11</v>
      </c>
      <c r="AG11" s="5" t="s">
        <v>12</v>
      </c>
      <c r="AH11" s="6">
        <f>+AH12+AH23</f>
        <v>4434754150</v>
      </c>
      <c r="AI11" s="55">
        <f t="shared" si="2"/>
        <v>-1.7598742084141427E-2</v>
      </c>
      <c r="AJ11" s="55">
        <f t="shared" si="0"/>
        <v>-1</v>
      </c>
      <c r="AK11" s="55">
        <f t="shared" si="0"/>
        <v>-1</v>
      </c>
      <c r="AL11" s="55">
        <f t="shared" si="0"/>
        <v>-1</v>
      </c>
      <c r="AM11" s="55">
        <f t="shared" si="0"/>
        <v>-1</v>
      </c>
      <c r="AN11" s="55">
        <f t="shared" si="0"/>
        <v>-1</v>
      </c>
      <c r="AO11" s="55">
        <f t="shared" si="0"/>
        <v>-1</v>
      </c>
      <c r="AP11" s="55">
        <f t="shared" si="0"/>
        <v>-1</v>
      </c>
      <c r="AQ11" s="55">
        <f t="shared" si="0"/>
        <v>-1</v>
      </c>
      <c r="AR11" s="55">
        <f t="shared" si="0"/>
        <v>-1</v>
      </c>
      <c r="AS11" s="55">
        <f t="shared" si="0"/>
        <v>-1</v>
      </c>
      <c r="AT11" s="55">
        <f t="shared" si="0"/>
        <v>-1</v>
      </c>
      <c r="AU11" s="55">
        <f t="shared" si="0"/>
        <v>-0.93612009450533928</v>
      </c>
    </row>
    <row r="12" spans="1:47" x14ac:dyDescent="0.25">
      <c r="A12" s="56">
        <v>2023</v>
      </c>
      <c r="B12" s="57" t="s">
        <v>13</v>
      </c>
      <c r="C12" s="58" t="s">
        <v>14</v>
      </c>
      <c r="D12" s="55">
        <v>4472563210.9951763</v>
      </c>
      <c r="E12" s="55">
        <v>4713563210.9951763</v>
      </c>
      <c r="F12" s="55">
        <v>4472563210.9951763</v>
      </c>
      <c r="G12" s="55">
        <v>4487913210.9951763</v>
      </c>
      <c r="H12" s="55">
        <v>4485913210.9951763</v>
      </c>
      <c r="I12" s="55">
        <v>9764844621.4593525</v>
      </c>
      <c r="J12" s="55">
        <v>4472563210.9951763</v>
      </c>
      <c r="K12" s="55">
        <v>4702563210.9951763</v>
      </c>
      <c r="L12" s="55">
        <v>4485913210.9951763</v>
      </c>
      <c r="M12" s="55">
        <v>4487913210.9951763</v>
      </c>
      <c r="N12" s="55">
        <v>4472563210.9951763</v>
      </c>
      <c r="O12" s="55">
        <v>13904806252.006453</v>
      </c>
      <c r="P12" s="55">
        <v>68923682983.417572</v>
      </c>
      <c r="R12" s="55">
        <v>4404808437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>
        <f t="shared" si="1"/>
        <v>4404808437</v>
      </c>
      <c r="AF12" s="12" t="s">
        <v>13</v>
      </c>
      <c r="AG12" s="7" t="s">
        <v>14</v>
      </c>
      <c r="AH12" s="8">
        <f>+AH13+AH14+AH15+AH16+AH17+AH18+AH19+AH20+AH21+AH22</f>
        <v>4404808437</v>
      </c>
      <c r="AI12" s="55">
        <f t="shared" si="2"/>
        <v>-1.5148980751934505E-2</v>
      </c>
      <c r="AJ12" s="55">
        <f t="shared" si="0"/>
        <v>-1</v>
      </c>
      <c r="AK12" s="55">
        <f t="shared" si="0"/>
        <v>-1</v>
      </c>
      <c r="AL12" s="55">
        <f t="shared" si="0"/>
        <v>-1</v>
      </c>
      <c r="AM12" s="55">
        <f t="shared" si="0"/>
        <v>-1</v>
      </c>
      <c r="AN12" s="55">
        <f t="shared" si="0"/>
        <v>-1</v>
      </c>
      <c r="AO12" s="55">
        <f t="shared" si="0"/>
        <v>-1</v>
      </c>
      <c r="AP12" s="55">
        <f t="shared" si="0"/>
        <v>-1</v>
      </c>
      <c r="AQ12" s="55">
        <f t="shared" si="0"/>
        <v>-1</v>
      </c>
      <c r="AR12" s="55">
        <f t="shared" si="0"/>
        <v>-1</v>
      </c>
      <c r="AS12" s="55">
        <f t="shared" si="0"/>
        <v>-1</v>
      </c>
      <c r="AT12" s="55">
        <f t="shared" si="0"/>
        <v>-1</v>
      </c>
      <c r="AU12" s="55">
        <f t="shared" si="0"/>
        <v>-0.93609151098237509</v>
      </c>
    </row>
    <row r="13" spans="1:47" x14ac:dyDescent="0.25">
      <c r="A13" s="59">
        <v>2023</v>
      </c>
      <c r="B13" s="60" t="s">
        <v>15</v>
      </c>
      <c r="C13" s="61" t="s">
        <v>16</v>
      </c>
      <c r="D13" s="62">
        <v>2740274140.780931</v>
      </c>
      <c r="E13" s="62">
        <v>2981274140.780931</v>
      </c>
      <c r="F13" s="62">
        <v>2740274140.780931</v>
      </c>
      <c r="G13" s="62">
        <v>2753624140.780931</v>
      </c>
      <c r="H13" s="62">
        <v>2753624140.780931</v>
      </c>
      <c r="I13" s="62">
        <v>2740274140.780931</v>
      </c>
      <c r="J13" s="62">
        <v>2740274140.780931</v>
      </c>
      <c r="K13" s="62">
        <v>2970274140.780931</v>
      </c>
      <c r="L13" s="62">
        <v>2753624140.780931</v>
      </c>
      <c r="M13" s="62">
        <v>2753624140.780931</v>
      </c>
      <c r="N13" s="62">
        <v>2740274140.780931</v>
      </c>
      <c r="O13" s="62">
        <v>2740274141.2374701</v>
      </c>
      <c r="P13" s="62">
        <v>33407689689.827705</v>
      </c>
      <c r="R13" s="62">
        <v>2702345118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>
        <f t="shared" si="1"/>
        <v>2702345118</v>
      </c>
      <c r="AF13" s="13" t="s">
        <v>15</v>
      </c>
      <c r="AG13" s="25" t="s">
        <v>16</v>
      </c>
      <c r="AH13" s="26">
        <v>2702345118</v>
      </c>
      <c r="AI13" s="62">
        <f t="shared" si="2"/>
        <v>-1.3841324200549466E-2</v>
      </c>
      <c r="AJ13" s="62">
        <f t="shared" si="0"/>
        <v>-1</v>
      </c>
      <c r="AK13" s="62">
        <f t="shared" si="0"/>
        <v>-1</v>
      </c>
      <c r="AL13" s="62">
        <f t="shared" si="0"/>
        <v>-1</v>
      </c>
      <c r="AM13" s="62">
        <f t="shared" si="0"/>
        <v>-1</v>
      </c>
      <c r="AN13" s="62">
        <f t="shared" si="0"/>
        <v>-1</v>
      </c>
      <c r="AO13" s="62">
        <f t="shared" si="0"/>
        <v>-1</v>
      </c>
      <c r="AP13" s="62">
        <f t="shared" si="0"/>
        <v>-1</v>
      </c>
      <c r="AQ13" s="62">
        <f t="shared" si="0"/>
        <v>-1</v>
      </c>
      <c r="AR13" s="62">
        <f t="shared" si="0"/>
        <v>-1</v>
      </c>
      <c r="AS13" s="62">
        <f t="shared" si="0"/>
        <v>-1</v>
      </c>
      <c r="AT13" s="62">
        <f t="shared" si="0"/>
        <v>-1</v>
      </c>
      <c r="AU13" s="62">
        <f t="shared" si="0"/>
        <v>-0.91911008683659934</v>
      </c>
    </row>
    <row r="14" spans="1:47" x14ac:dyDescent="0.25">
      <c r="A14" s="59">
        <v>2023</v>
      </c>
      <c r="B14" s="60" t="s">
        <v>17</v>
      </c>
      <c r="C14" s="61" t="s">
        <v>18</v>
      </c>
      <c r="D14" s="62">
        <v>1376276719.7689121</v>
      </c>
      <c r="E14" s="62">
        <v>1376276719.7689121</v>
      </c>
      <c r="F14" s="62">
        <v>1376276719.7689121</v>
      </c>
      <c r="G14" s="62">
        <v>1376276719.7689121</v>
      </c>
      <c r="H14" s="62">
        <v>1376276719.7689121</v>
      </c>
      <c r="I14" s="62">
        <v>1376276719.7689121</v>
      </c>
      <c r="J14" s="62">
        <v>1376276719.7689121</v>
      </c>
      <c r="K14" s="62">
        <v>1376276719.7689121</v>
      </c>
      <c r="L14" s="62">
        <v>1376276719.7689121</v>
      </c>
      <c r="M14" s="62">
        <v>1376276719.7689121</v>
      </c>
      <c r="N14" s="62">
        <v>1376276719.7689121</v>
      </c>
      <c r="O14" s="62">
        <v>1376276719.7689121</v>
      </c>
      <c r="P14" s="62">
        <v>16515320637.226942</v>
      </c>
      <c r="R14" s="62">
        <v>1292730754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>
        <f t="shared" si="1"/>
        <v>1292730754</v>
      </c>
      <c r="AF14" s="13" t="s">
        <v>17</v>
      </c>
      <c r="AG14" s="25" t="s">
        <v>18</v>
      </c>
      <c r="AH14" s="26">
        <v>1292730754</v>
      </c>
      <c r="AI14" s="62">
        <f t="shared" si="2"/>
        <v>-6.0704336975880922E-2</v>
      </c>
      <c r="AJ14" s="62">
        <f t="shared" si="0"/>
        <v>-1</v>
      </c>
      <c r="AK14" s="62">
        <f t="shared" si="0"/>
        <v>-1</v>
      </c>
      <c r="AL14" s="62">
        <f t="shared" si="0"/>
        <v>-1</v>
      </c>
      <c r="AM14" s="62">
        <f t="shared" si="0"/>
        <v>-1</v>
      </c>
      <c r="AN14" s="62">
        <f t="shared" si="0"/>
        <v>-1</v>
      </c>
      <c r="AO14" s="62">
        <f t="shared" si="0"/>
        <v>-1</v>
      </c>
      <c r="AP14" s="62">
        <f t="shared" si="0"/>
        <v>-1</v>
      </c>
      <c r="AQ14" s="62">
        <f t="shared" si="0"/>
        <v>-1</v>
      </c>
      <c r="AR14" s="62">
        <f t="shared" si="0"/>
        <v>-1</v>
      </c>
      <c r="AS14" s="62">
        <f t="shared" si="0"/>
        <v>-1</v>
      </c>
      <c r="AT14" s="62">
        <f t="shared" si="0"/>
        <v>-1</v>
      </c>
      <c r="AU14" s="62">
        <f t="shared" si="0"/>
        <v>-0.92172536141465677</v>
      </c>
    </row>
    <row r="15" spans="1:47" x14ac:dyDescent="0.25">
      <c r="A15" s="59">
        <v>2023</v>
      </c>
      <c r="B15" s="60" t="s">
        <v>19</v>
      </c>
      <c r="C15" s="61" t="s">
        <v>20</v>
      </c>
      <c r="D15" s="62">
        <v>23768059.420000002</v>
      </c>
      <c r="E15" s="62">
        <v>23768059.420000002</v>
      </c>
      <c r="F15" s="62">
        <v>23768059.420000002</v>
      </c>
      <c r="G15" s="62">
        <v>23768059.420000002</v>
      </c>
      <c r="H15" s="62">
        <v>23768059.420000002</v>
      </c>
      <c r="I15" s="62">
        <v>23768059.420000002</v>
      </c>
      <c r="J15" s="62">
        <v>23768059.420000002</v>
      </c>
      <c r="K15" s="62">
        <v>23768059.420000002</v>
      </c>
      <c r="L15" s="62">
        <v>23768059.420000002</v>
      </c>
      <c r="M15" s="62">
        <v>23768059.420000002</v>
      </c>
      <c r="N15" s="62">
        <v>23768059.420000002</v>
      </c>
      <c r="O15" s="62">
        <v>23768059.420000002</v>
      </c>
      <c r="P15" s="62">
        <v>285216713.04000008</v>
      </c>
      <c r="R15" s="62">
        <v>25167328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f t="shared" si="1"/>
        <v>25167328</v>
      </c>
      <c r="AF15" s="13" t="s">
        <v>19</v>
      </c>
      <c r="AG15" s="25" t="s">
        <v>20</v>
      </c>
      <c r="AH15" s="26">
        <v>25167328</v>
      </c>
      <c r="AI15" s="62">
        <f t="shared" si="2"/>
        <v>5.8871805866597675E-2</v>
      </c>
      <c r="AJ15" s="62">
        <f t="shared" si="0"/>
        <v>-1</v>
      </c>
      <c r="AK15" s="62">
        <f t="shared" si="0"/>
        <v>-1</v>
      </c>
      <c r="AL15" s="62">
        <f t="shared" si="0"/>
        <v>-1</v>
      </c>
      <c r="AM15" s="62">
        <f t="shared" si="0"/>
        <v>-1</v>
      </c>
      <c r="AN15" s="62">
        <f t="shared" si="0"/>
        <v>-1</v>
      </c>
      <c r="AO15" s="62">
        <f t="shared" si="0"/>
        <v>-1</v>
      </c>
      <c r="AP15" s="62">
        <f t="shared" si="0"/>
        <v>-1</v>
      </c>
      <c r="AQ15" s="62">
        <f t="shared" si="0"/>
        <v>-1</v>
      </c>
      <c r="AR15" s="62">
        <f t="shared" si="0"/>
        <v>-1</v>
      </c>
      <c r="AS15" s="62">
        <f t="shared" si="0"/>
        <v>-1</v>
      </c>
      <c r="AT15" s="62">
        <f t="shared" si="0"/>
        <v>-1</v>
      </c>
      <c r="AU15" s="62">
        <f t="shared" si="0"/>
        <v>-0.91176068284445022</v>
      </c>
    </row>
    <row r="16" spans="1:47" x14ac:dyDescent="0.25">
      <c r="A16" s="59">
        <v>2023</v>
      </c>
      <c r="B16" s="60" t="s">
        <v>21</v>
      </c>
      <c r="C16" s="61" t="s">
        <v>22</v>
      </c>
      <c r="D16" s="62">
        <v>31466745.333333332</v>
      </c>
      <c r="E16" s="62">
        <v>31466745.333333332</v>
      </c>
      <c r="F16" s="62">
        <v>31466745.333333332</v>
      </c>
      <c r="G16" s="62">
        <v>31466745.333333332</v>
      </c>
      <c r="H16" s="62">
        <v>31466745.333333332</v>
      </c>
      <c r="I16" s="62">
        <v>31466745.333333332</v>
      </c>
      <c r="J16" s="62">
        <v>31466745.333333332</v>
      </c>
      <c r="K16" s="62">
        <v>31466745.333333332</v>
      </c>
      <c r="L16" s="62">
        <v>31466745.333333332</v>
      </c>
      <c r="M16" s="62">
        <v>31466745.333333332</v>
      </c>
      <c r="N16" s="62">
        <v>31466745.333333332</v>
      </c>
      <c r="O16" s="62">
        <v>31466745.333333332</v>
      </c>
      <c r="P16" s="62">
        <v>377600943.99999994</v>
      </c>
      <c r="R16" s="62">
        <v>38482871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>
        <f t="shared" si="1"/>
        <v>38482871</v>
      </c>
      <c r="AF16" s="13" t="s">
        <v>21</v>
      </c>
      <c r="AG16" s="25" t="s">
        <v>22</v>
      </c>
      <c r="AH16" s="26">
        <v>38482871</v>
      </c>
      <c r="AI16" s="62">
        <f t="shared" si="2"/>
        <v>0.22296953791513832</v>
      </c>
      <c r="AJ16" s="62">
        <f t="shared" si="0"/>
        <v>-1</v>
      </c>
      <c r="AK16" s="62">
        <f t="shared" si="0"/>
        <v>-1</v>
      </c>
      <c r="AL16" s="62">
        <f t="shared" si="0"/>
        <v>-1</v>
      </c>
      <c r="AM16" s="62">
        <f t="shared" si="0"/>
        <v>-1</v>
      </c>
      <c r="AN16" s="62">
        <f t="shared" si="0"/>
        <v>-1</v>
      </c>
      <c r="AO16" s="62">
        <f t="shared" si="0"/>
        <v>-1</v>
      </c>
      <c r="AP16" s="62">
        <f t="shared" si="0"/>
        <v>-1</v>
      </c>
      <c r="AQ16" s="62">
        <f t="shared" si="0"/>
        <v>-1</v>
      </c>
      <c r="AR16" s="62">
        <f t="shared" si="0"/>
        <v>-1</v>
      </c>
      <c r="AS16" s="62">
        <f t="shared" si="0"/>
        <v>-1</v>
      </c>
      <c r="AT16" s="62">
        <f t="shared" si="0"/>
        <v>-1</v>
      </c>
      <c r="AU16" s="62">
        <f t="shared" si="0"/>
        <v>-0.89808587184040511</v>
      </c>
    </row>
    <row r="17" spans="1:47" x14ac:dyDescent="0.25">
      <c r="A17" s="59">
        <v>2023</v>
      </c>
      <c r="B17" s="60" t="s">
        <v>23</v>
      </c>
      <c r="C17" s="61" t="s">
        <v>24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5153181410.4641762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5153181410.4641762</v>
      </c>
      <c r="R17" s="62">
        <v>0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>
        <f t="shared" si="1"/>
        <v>0</v>
      </c>
      <c r="AF17" s="13" t="s">
        <v>23</v>
      </c>
      <c r="AG17" s="25" t="s">
        <v>24</v>
      </c>
      <c r="AH17" s="26">
        <v>0</v>
      </c>
      <c r="AI17" s="62" t="e">
        <f t="shared" si="2"/>
        <v>#DIV/0!</v>
      </c>
      <c r="AJ17" s="62" t="e">
        <f t="shared" si="0"/>
        <v>#DIV/0!</v>
      </c>
      <c r="AK17" s="62" t="e">
        <f t="shared" si="0"/>
        <v>#DIV/0!</v>
      </c>
      <c r="AL17" s="62" t="e">
        <f t="shared" si="0"/>
        <v>#DIV/0!</v>
      </c>
      <c r="AM17" s="62" t="e">
        <f t="shared" si="0"/>
        <v>#DIV/0!</v>
      </c>
      <c r="AN17" s="62">
        <f t="shared" si="0"/>
        <v>-1</v>
      </c>
      <c r="AO17" s="62" t="e">
        <f t="shared" si="0"/>
        <v>#DIV/0!</v>
      </c>
      <c r="AP17" s="62" t="e">
        <f t="shared" si="0"/>
        <v>#DIV/0!</v>
      </c>
      <c r="AQ17" s="62" t="e">
        <f t="shared" si="0"/>
        <v>#DIV/0!</v>
      </c>
      <c r="AR17" s="62" t="e">
        <f t="shared" si="0"/>
        <v>#DIV/0!</v>
      </c>
      <c r="AS17" s="62" t="e">
        <f t="shared" si="0"/>
        <v>#DIV/0!</v>
      </c>
      <c r="AT17" s="62" t="e">
        <f t="shared" si="0"/>
        <v>#DIV/0!</v>
      </c>
      <c r="AU17" s="62">
        <f t="shared" si="0"/>
        <v>-1</v>
      </c>
    </row>
    <row r="18" spans="1:47" x14ac:dyDescent="0.25">
      <c r="A18" s="59">
        <v>2023</v>
      </c>
      <c r="B18" s="60" t="s">
        <v>25</v>
      </c>
      <c r="C18" s="61" t="s">
        <v>26</v>
      </c>
      <c r="D18" s="62">
        <v>129949505.82533334</v>
      </c>
      <c r="E18" s="62">
        <v>129949505.82533334</v>
      </c>
      <c r="F18" s="62">
        <v>129949505.82533334</v>
      </c>
      <c r="G18" s="62">
        <v>129949505.82533334</v>
      </c>
      <c r="H18" s="62">
        <v>129949505.82533334</v>
      </c>
      <c r="I18" s="62">
        <v>129949505.82533334</v>
      </c>
      <c r="J18" s="62">
        <v>129949505.82533334</v>
      </c>
      <c r="K18" s="62">
        <v>129949505.82533334</v>
      </c>
      <c r="L18" s="62">
        <v>129949505.82533334</v>
      </c>
      <c r="M18" s="62">
        <v>129949505.82533334</v>
      </c>
      <c r="N18" s="62">
        <v>129949505.82533334</v>
      </c>
      <c r="O18" s="62">
        <v>129949505.82533334</v>
      </c>
      <c r="P18" s="62">
        <v>1559394069.904</v>
      </c>
      <c r="R18" s="62">
        <v>251274543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>
        <f t="shared" si="1"/>
        <v>251274543</v>
      </c>
      <c r="AF18" s="13" t="s">
        <v>25</v>
      </c>
      <c r="AG18" s="25" t="s">
        <v>26</v>
      </c>
      <c r="AH18" s="26">
        <v>251274543</v>
      </c>
      <c r="AI18" s="62">
        <f t="shared" si="2"/>
        <v>0.93363215507522646</v>
      </c>
      <c r="AJ18" s="62">
        <f t="shared" si="0"/>
        <v>-1</v>
      </c>
      <c r="AK18" s="62">
        <f t="shared" si="0"/>
        <v>-1</v>
      </c>
      <c r="AL18" s="62">
        <f t="shared" si="0"/>
        <v>-1</v>
      </c>
      <c r="AM18" s="62">
        <f t="shared" si="0"/>
        <v>-1</v>
      </c>
      <c r="AN18" s="62">
        <f t="shared" si="0"/>
        <v>-1</v>
      </c>
      <c r="AO18" s="62">
        <f t="shared" si="0"/>
        <v>-1</v>
      </c>
      <c r="AP18" s="62">
        <f t="shared" si="0"/>
        <v>-1</v>
      </c>
      <c r="AQ18" s="62">
        <f t="shared" si="0"/>
        <v>-1</v>
      </c>
      <c r="AR18" s="62">
        <f t="shared" si="0"/>
        <v>-1</v>
      </c>
      <c r="AS18" s="62">
        <f t="shared" si="0"/>
        <v>-1</v>
      </c>
      <c r="AT18" s="62">
        <f t="shared" si="0"/>
        <v>-1</v>
      </c>
      <c r="AU18" s="62">
        <f t="shared" si="0"/>
        <v>-0.83886398707706444</v>
      </c>
    </row>
    <row r="19" spans="1:47" x14ac:dyDescent="0.25">
      <c r="A19" s="59">
        <v>2023</v>
      </c>
      <c r="B19" s="60" t="s">
        <v>27</v>
      </c>
      <c r="C19" s="61" t="s">
        <v>28</v>
      </c>
      <c r="D19" s="62">
        <v>168328039.86666667</v>
      </c>
      <c r="E19" s="62">
        <v>168328039.86666667</v>
      </c>
      <c r="F19" s="62">
        <v>168328039.86666667</v>
      </c>
      <c r="G19" s="62">
        <v>168328039.86666667</v>
      </c>
      <c r="H19" s="62">
        <v>168328039.86666667</v>
      </c>
      <c r="I19" s="62">
        <v>168328039.86666667</v>
      </c>
      <c r="J19" s="62">
        <v>168328039.86666667</v>
      </c>
      <c r="K19" s="62">
        <v>168328039.86666667</v>
      </c>
      <c r="L19" s="62">
        <v>168328039.86666667</v>
      </c>
      <c r="M19" s="62">
        <v>168328039.86666667</v>
      </c>
      <c r="N19" s="62">
        <v>168328039.86666667</v>
      </c>
      <c r="O19" s="62">
        <v>168328039.86666667</v>
      </c>
      <c r="P19" s="62">
        <v>2019936478.4000006</v>
      </c>
      <c r="R19" s="62">
        <v>92390206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>
        <f t="shared" si="1"/>
        <v>92390206</v>
      </c>
      <c r="AF19" s="13" t="s">
        <v>27</v>
      </c>
      <c r="AG19" s="25" t="s">
        <v>28</v>
      </c>
      <c r="AH19" s="26">
        <v>92390206</v>
      </c>
      <c r="AI19" s="62">
        <f t="shared" si="2"/>
        <v>-0.45113003113930006</v>
      </c>
      <c r="AJ19" s="62">
        <f t="shared" si="0"/>
        <v>-1</v>
      </c>
      <c r="AK19" s="62">
        <f t="shared" si="0"/>
        <v>-1</v>
      </c>
      <c r="AL19" s="62">
        <f t="shared" si="0"/>
        <v>-1</v>
      </c>
      <c r="AM19" s="62">
        <f t="shared" si="0"/>
        <v>-1</v>
      </c>
      <c r="AN19" s="62">
        <f t="shared" si="0"/>
        <v>-1</v>
      </c>
      <c r="AO19" s="62">
        <f t="shared" si="0"/>
        <v>-1</v>
      </c>
      <c r="AP19" s="62">
        <f t="shared" si="0"/>
        <v>-1</v>
      </c>
      <c r="AQ19" s="62">
        <f t="shared" si="0"/>
        <v>-1</v>
      </c>
      <c r="AR19" s="62">
        <f t="shared" si="0"/>
        <v>-1</v>
      </c>
      <c r="AS19" s="62">
        <f t="shared" si="0"/>
        <v>-1</v>
      </c>
      <c r="AT19" s="62">
        <f t="shared" si="0"/>
        <v>-1</v>
      </c>
      <c r="AU19" s="62">
        <f t="shared" si="0"/>
        <v>-0.95426083592827504</v>
      </c>
    </row>
    <row r="20" spans="1:47" x14ac:dyDescent="0.25">
      <c r="A20" s="59">
        <v>2023</v>
      </c>
      <c r="B20" s="60" t="s">
        <v>29</v>
      </c>
      <c r="C20" s="61" t="s">
        <v>30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5485952377.2466564</v>
      </c>
      <c r="P20" s="62">
        <v>5485952377.2466564</v>
      </c>
      <c r="R20" s="62">
        <v>106830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>
        <f t="shared" si="1"/>
        <v>106830</v>
      </c>
      <c r="AF20" s="13" t="s">
        <v>29</v>
      </c>
      <c r="AG20" s="25" t="s">
        <v>30</v>
      </c>
      <c r="AH20" s="26">
        <v>106830</v>
      </c>
      <c r="AI20" s="62" t="e">
        <f t="shared" si="2"/>
        <v>#DIV/0!</v>
      </c>
      <c r="AJ20" s="62" t="e">
        <f t="shared" si="0"/>
        <v>#DIV/0!</v>
      </c>
      <c r="AK20" s="62" t="e">
        <f t="shared" si="0"/>
        <v>#DIV/0!</v>
      </c>
      <c r="AL20" s="62" t="e">
        <f t="shared" si="0"/>
        <v>#DIV/0!</v>
      </c>
      <c r="AM20" s="62" t="e">
        <f t="shared" si="0"/>
        <v>#DIV/0!</v>
      </c>
      <c r="AN20" s="62" t="e">
        <f t="shared" si="0"/>
        <v>#DIV/0!</v>
      </c>
      <c r="AO20" s="62" t="e">
        <f t="shared" si="0"/>
        <v>#DIV/0!</v>
      </c>
      <c r="AP20" s="62" t="e">
        <f t="shared" si="0"/>
        <v>#DIV/0!</v>
      </c>
      <c r="AQ20" s="62" t="e">
        <f t="shared" si="0"/>
        <v>#DIV/0!</v>
      </c>
      <c r="AR20" s="62" t="e">
        <f t="shared" si="0"/>
        <v>#DIV/0!</v>
      </c>
      <c r="AS20" s="62" t="e">
        <f t="shared" si="0"/>
        <v>#DIV/0!</v>
      </c>
      <c r="AT20" s="62">
        <f t="shared" si="0"/>
        <v>-1</v>
      </c>
      <c r="AU20" s="62">
        <f t="shared" si="0"/>
        <v>-0.99998052662643533</v>
      </c>
    </row>
    <row r="21" spans="1:47" x14ac:dyDescent="0.25">
      <c r="A21" s="59">
        <v>2023</v>
      </c>
      <c r="B21" s="60" t="s">
        <v>31</v>
      </c>
      <c r="C21" s="61" t="s">
        <v>32</v>
      </c>
      <c r="D21" s="62">
        <v>2500000</v>
      </c>
      <c r="E21" s="62">
        <v>2500000</v>
      </c>
      <c r="F21" s="62">
        <v>2500000</v>
      </c>
      <c r="G21" s="62">
        <v>2500000</v>
      </c>
      <c r="H21" s="62">
        <v>2500000</v>
      </c>
      <c r="I21" s="62">
        <v>141600000</v>
      </c>
      <c r="J21" s="62">
        <v>2500000</v>
      </c>
      <c r="K21" s="62">
        <v>2500000</v>
      </c>
      <c r="L21" s="62">
        <v>2500000</v>
      </c>
      <c r="M21" s="62">
        <v>2500000</v>
      </c>
      <c r="N21" s="62">
        <v>2500000</v>
      </c>
      <c r="O21" s="62">
        <v>3948790663.3080802</v>
      </c>
      <c r="P21" s="62">
        <v>4115390663.3080802</v>
      </c>
      <c r="R21" s="62">
        <v>2310787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>
        <f t="shared" si="1"/>
        <v>2310787</v>
      </c>
      <c r="AF21" s="13" t="s">
        <v>31</v>
      </c>
      <c r="AG21" s="25" t="s">
        <v>32</v>
      </c>
      <c r="AH21" s="26">
        <v>2310787</v>
      </c>
      <c r="AI21" s="62">
        <f t="shared" si="2"/>
        <v>-7.5685199999999994E-2</v>
      </c>
      <c r="AJ21" s="62">
        <f t="shared" si="0"/>
        <v>-1</v>
      </c>
      <c r="AK21" s="62">
        <f t="shared" si="0"/>
        <v>-1</v>
      </c>
      <c r="AL21" s="62">
        <f t="shared" si="0"/>
        <v>-1</v>
      </c>
      <c r="AM21" s="62">
        <f t="shared" si="0"/>
        <v>-1</v>
      </c>
      <c r="AN21" s="62">
        <f t="shared" si="0"/>
        <v>-1</v>
      </c>
      <c r="AO21" s="62">
        <f t="shared" si="0"/>
        <v>-1</v>
      </c>
      <c r="AP21" s="62">
        <f t="shared" si="0"/>
        <v>-1</v>
      </c>
      <c r="AQ21" s="62">
        <f t="shared" si="0"/>
        <v>-1</v>
      </c>
      <c r="AR21" s="62">
        <f t="shared" si="0"/>
        <v>-1</v>
      </c>
      <c r="AS21" s="62">
        <f t="shared" si="0"/>
        <v>-1</v>
      </c>
      <c r="AT21" s="62">
        <f t="shared" si="0"/>
        <v>-1</v>
      </c>
      <c r="AU21" s="62">
        <f t="shared" si="0"/>
        <v>-0.99943850118031263</v>
      </c>
    </row>
    <row r="22" spans="1:47" x14ac:dyDescent="0.25">
      <c r="A22" s="59">
        <v>2023</v>
      </c>
      <c r="B22" s="60" t="s">
        <v>33</v>
      </c>
      <c r="C22" s="61" t="s">
        <v>34</v>
      </c>
      <c r="D22" s="62">
        <v>0</v>
      </c>
      <c r="E22" s="62">
        <v>0</v>
      </c>
      <c r="F22" s="62">
        <v>0</v>
      </c>
      <c r="G22" s="62">
        <v>2000000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2000000</v>
      </c>
      <c r="N22" s="62">
        <v>0</v>
      </c>
      <c r="O22" s="62">
        <v>0</v>
      </c>
      <c r="P22" s="62">
        <v>4000000</v>
      </c>
      <c r="R22" s="62">
        <v>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>
        <f t="shared" si="1"/>
        <v>0</v>
      </c>
      <c r="AF22" s="13" t="s">
        <v>33</v>
      </c>
      <c r="AG22" s="25" t="s">
        <v>34</v>
      </c>
      <c r="AH22" s="26">
        <v>0</v>
      </c>
      <c r="AI22" s="62" t="e">
        <f t="shared" si="2"/>
        <v>#DIV/0!</v>
      </c>
      <c r="AJ22" s="62" t="e">
        <f t="shared" si="0"/>
        <v>#DIV/0!</v>
      </c>
      <c r="AK22" s="62" t="e">
        <f t="shared" si="0"/>
        <v>#DIV/0!</v>
      </c>
      <c r="AL22" s="62">
        <f t="shared" si="0"/>
        <v>-1</v>
      </c>
      <c r="AM22" s="62" t="e">
        <f t="shared" si="0"/>
        <v>#DIV/0!</v>
      </c>
      <c r="AN22" s="62" t="e">
        <f t="shared" si="0"/>
        <v>#DIV/0!</v>
      </c>
      <c r="AO22" s="62" t="e">
        <f t="shared" si="0"/>
        <v>#DIV/0!</v>
      </c>
      <c r="AP22" s="62" t="e">
        <f t="shared" si="0"/>
        <v>#DIV/0!</v>
      </c>
      <c r="AQ22" s="62" t="e">
        <f t="shared" si="0"/>
        <v>#DIV/0!</v>
      </c>
      <c r="AR22" s="62">
        <f t="shared" si="0"/>
        <v>-1</v>
      </c>
      <c r="AS22" s="62" t="e">
        <f t="shared" si="0"/>
        <v>#DIV/0!</v>
      </c>
      <c r="AT22" s="62" t="e">
        <f t="shared" si="0"/>
        <v>#DIV/0!</v>
      </c>
      <c r="AU22" s="62">
        <f t="shared" si="0"/>
        <v>-1</v>
      </c>
    </row>
    <row r="23" spans="1:47" x14ac:dyDescent="0.25">
      <c r="A23" s="56">
        <v>2023</v>
      </c>
      <c r="B23" s="57" t="s">
        <v>35</v>
      </c>
      <c r="C23" s="58" t="s">
        <v>36</v>
      </c>
      <c r="D23" s="55">
        <v>41635151.706666663</v>
      </c>
      <c r="E23" s="55">
        <v>41635151.706666663</v>
      </c>
      <c r="F23" s="55">
        <v>41635151.706666663</v>
      </c>
      <c r="G23" s="55">
        <v>41635151.706666663</v>
      </c>
      <c r="H23" s="55">
        <v>41635151.706666663</v>
      </c>
      <c r="I23" s="55">
        <v>41635151.706666663</v>
      </c>
      <c r="J23" s="55">
        <v>41635151.706666663</v>
      </c>
      <c r="K23" s="55">
        <v>41635151.706666663</v>
      </c>
      <c r="L23" s="55">
        <v>41635151.706666663</v>
      </c>
      <c r="M23" s="55">
        <v>41635151.706666663</v>
      </c>
      <c r="N23" s="55">
        <v>41635151.706666663</v>
      </c>
      <c r="O23" s="55">
        <v>41635151.706666663</v>
      </c>
      <c r="P23" s="55">
        <v>499621820.47999984</v>
      </c>
      <c r="R23" s="55">
        <v>29945713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>
        <f t="shared" si="1"/>
        <v>29945713</v>
      </c>
      <c r="AF23" s="14" t="s">
        <v>35</v>
      </c>
      <c r="AG23" s="9" t="s">
        <v>36</v>
      </c>
      <c r="AH23" s="10">
        <f>+AH24+AH25</f>
        <v>29945713</v>
      </c>
      <c r="AI23" s="55">
        <f t="shared" si="2"/>
        <v>-0.28075888347958</v>
      </c>
      <c r="AJ23" s="55">
        <f t="shared" si="0"/>
        <v>-1</v>
      </c>
      <c r="AK23" s="55">
        <f t="shared" si="0"/>
        <v>-1</v>
      </c>
      <c r="AL23" s="55">
        <f t="shared" si="0"/>
        <v>-1</v>
      </c>
      <c r="AM23" s="55">
        <f t="shared" si="0"/>
        <v>-1</v>
      </c>
      <c r="AN23" s="55">
        <f t="shared" si="0"/>
        <v>-1</v>
      </c>
      <c r="AO23" s="55">
        <f t="shared" si="0"/>
        <v>-1</v>
      </c>
      <c r="AP23" s="55">
        <f t="shared" si="0"/>
        <v>-1</v>
      </c>
      <c r="AQ23" s="55">
        <f t="shared" si="0"/>
        <v>-1</v>
      </c>
      <c r="AR23" s="55">
        <f t="shared" si="0"/>
        <v>-1</v>
      </c>
      <c r="AS23" s="55">
        <f t="shared" si="0"/>
        <v>-1</v>
      </c>
      <c r="AT23" s="55">
        <f t="shared" si="0"/>
        <v>-1</v>
      </c>
      <c r="AU23" s="55">
        <f t="shared" si="0"/>
        <v>-0.94006324028996502</v>
      </c>
    </row>
    <row r="24" spans="1:47" x14ac:dyDescent="0.25">
      <c r="A24" s="59">
        <v>2023</v>
      </c>
      <c r="B24" s="60" t="s">
        <v>37</v>
      </c>
      <c r="C24" s="61" t="s">
        <v>38</v>
      </c>
      <c r="D24" s="62">
        <v>7268589.6000000006</v>
      </c>
      <c r="E24" s="62">
        <v>7268589.6000000006</v>
      </c>
      <c r="F24" s="62">
        <v>7268589.6000000006</v>
      </c>
      <c r="G24" s="62">
        <v>7268589.6000000006</v>
      </c>
      <c r="H24" s="62">
        <v>7268589.6000000006</v>
      </c>
      <c r="I24" s="62">
        <v>7268589.6000000006</v>
      </c>
      <c r="J24" s="62">
        <v>7268589.6000000006</v>
      </c>
      <c r="K24" s="62">
        <v>7268589.6000000006</v>
      </c>
      <c r="L24" s="62">
        <v>7268589.6000000006</v>
      </c>
      <c r="M24" s="62">
        <v>7268589.6000000006</v>
      </c>
      <c r="N24" s="62">
        <v>7268589.6000000006</v>
      </c>
      <c r="O24" s="62">
        <v>7268589.6000000006</v>
      </c>
      <c r="P24" s="62">
        <v>87223075.199999988</v>
      </c>
      <c r="R24" s="62">
        <v>6727247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>
        <f t="shared" si="1"/>
        <v>6727247</v>
      </c>
      <c r="AF24" s="13" t="s">
        <v>37</v>
      </c>
      <c r="AG24" s="25" t="s">
        <v>38</v>
      </c>
      <c r="AH24" s="26">
        <v>6727247</v>
      </c>
      <c r="AI24" s="62">
        <f t="shared" si="2"/>
        <v>-7.4476979688054001E-2</v>
      </c>
      <c r="AJ24" s="62">
        <f t="shared" ref="AJ24:AJ87" si="3">+(S24-E24)/E24</f>
        <v>-1</v>
      </c>
      <c r="AK24" s="62">
        <f t="shared" ref="AK24:AK87" si="4">+(T24-F24)/F24</f>
        <v>-1</v>
      </c>
      <c r="AL24" s="62">
        <f t="shared" ref="AL24:AL87" si="5">+(U24-G24)/G24</f>
        <v>-1</v>
      </c>
      <c r="AM24" s="62">
        <f t="shared" ref="AM24:AM87" si="6">+(V24-H24)/H24</f>
        <v>-1</v>
      </c>
      <c r="AN24" s="62">
        <f t="shared" ref="AN24:AN87" si="7">+(W24-I24)/I24</f>
        <v>-1</v>
      </c>
      <c r="AO24" s="62">
        <f t="shared" ref="AO24:AO87" si="8">+(X24-J24)/J24</f>
        <v>-1</v>
      </c>
      <c r="AP24" s="62">
        <f t="shared" ref="AP24:AP87" si="9">+(Y24-K24)/K24</f>
        <v>-1</v>
      </c>
      <c r="AQ24" s="62">
        <f t="shared" ref="AQ24:AQ87" si="10">+(Z24-L24)/L24</f>
        <v>-1</v>
      </c>
      <c r="AR24" s="62">
        <f t="shared" ref="AR24:AR87" si="11">+(AA24-M24)/M24</f>
        <v>-1</v>
      </c>
      <c r="AS24" s="62">
        <f t="shared" ref="AS24:AS87" si="12">+(AB24-N24)/N24</f>
        <v>-1</v>
      </c>
      <c r="AT24" s="62">
        <f t="shared" ref="AT24:AT87" si="13">+(AC24-O24)/O24</f>
        <v>-1</v>
      </c>
      <c r="AU24" s="62">
        <f t="shared" ref="AU24:AU87" si="14">+(AD24-P24)/P24</f>
        <v>-0.92287308164067117</v>
      </c>
    </row>
    <row r="25" spans="1:47" x14ac:dyDescent="0.25">
      <c r="A25" s="59">
        <v>2023</v>
      </c>
      <c r="B25" s="60" t="s">
        <v>39</v>
      </c>
      <c r="C25" s="61" t="s">
        <v>40</v>
      </c>
      <c r="D25" s="62">
        <v>34366562.106666662</v>
      </c>
      <c r="E25" s="62">
        <v>34366562.106666662</v>
      </c>
      <c r="F25" s="62">
        <v>34366562.106666662</v>
      </c>
      <c r="G25" s="62">
        <v>34366562.106666662</v>
      </c>
      <c r="H25" s="62">
        <v>34366562.106666662</v>
      </c>
      <c r="I25" s="62">
        <v>34366562.106666662</v>
      </c>
      <c r="J25" s="62">
        <v>34366562.106666662</v>
      </c>
      <c r="K25" s="62">
        <v>34366562.106666662</v>
      </c>
      <c r="L25" s="62">
        <v>34366562.106666662</v>
      </c>
      <c r="M25" s="62">
        <v>34366562.106666662</v>
      </c>
      <c r="N25" s="62">
        <v>34366562.106666662</v>
      </c>
      <c r="O25" s="62">
        <v>34366562.106666662</v>
      </c>
      <c r="P25" s="62">
        <v>412398745.28000003</v>
      </c>
      <c r="R25" s="62">
        <v>23218466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>
        <f t="shared" si="1"/>
        <v>23218466</v>
      </c>
      <c r="AF25" s="13" t="s">
        <v>39</v>
      </c>
      <c r="AG25" s="25" t="s">
        <v>40</v>
      </c>
      <c r="AH25" s="26">
        <v>23218466</v>
      </c>
      <c r="AI25" s="62">
        <f t="shared" si="2"/>
        <v>-0.32438787656633472</v>
      </c>
      <c r="AJ25" s="62">
        <f t="shared" si="3"/>
        <v>-1</v>
      </c>
      <c r="AK25" s="62">
        <f t="shared" si="4"/>
        <v>-1</v>
      </c>
      <c r="AL25" s="62">
        <f t="shared" si="5"/>
        <v>-1</v>
      </c>
      <c r="AM25" s="62">
        <f t="shared" si="6"/>
        <v>-1</v>
      </c>
      <c r="AN25" s="62">
        <f t="shared" si="7"/>
        <v>-1</v>
      </c>
      <c r="AO25" s="62">
        <f t="shared" si="8"/>
        <v>-1</v>
      </c>
      <c r="AP25" s="62">
        <f t="shared" si="9"/>
        <v>-1</v>
      </c>
      <c r="AQ25" s="62">
        <f t="shared" si="10"/>
        <v>-1</v>
      </c>
      <c r="AR25" s="62">
        <f t="shared" si="11"/>
        <v>-1</v>
      </c>
      <c r="AS25" s="62">
        <f t="shared" si="12"/>
        <v>-1</v>
      </c>
      <c r="AT25" s="62">
        <f t="shared" si="13"/>
        <v>-1</v>
      </c>
      <c r="AU25" s="62">
        <f t="shared" si="14"/>
        <v>-0.94369898971386124</v>
      </c>
    </row>
    <row r="26" spans="1:47" x14ac:dyDescent="0.25">
      <c r="A26" s="56">
        <v>2023</v>
      </c>
      <c r="B26" s="57" t="s">
        <v>41</v>
      </c>
      <c r="C26" s="58" t="s">
        <v>42</v>
      </c>
      <c r="D26" s="55">
        <v>1692782292.152307</v>
      </c>
      <c r="E26" s="55">
        <v>7086088804.1523075</v>
      </c>
      <c r="F26" s="55">
        <v>1712782292.152307</v>
      </c>
      <c r="G26" s="55">
        <v>1712782292.152307</v>
      </c>
      <c r="H26" s="55">
        <v>1712782292.152307</v>
      </c>
      <c r="I26" s="55">
        <v>1712782292.152307</v>
      </c>
      <c r="J26" s="55">
        <v>1712782292.152307</v>
      </c>
      <c r="K26" s="55">
        <v>1744040832.152307</v>
      </c>
      <c r="L26" s="55">
        <v>1712782292.152307</v>
      </c>
      <c r="M26" s="55">
        <v>1712782292.152307</v>
      </c>
      <c r="N26" s="55">
        <v>1710982292.152307</v>
      </c>
      <c r="O26" s="55">
        <v>1690682292.152307</v>
      </c>
      <c r="P26" s="55">
        <v>25914052557.827679</v>
      </c>
      <c r="R26" s="55">
        <v>1951241676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>
        <f t="shared" si="1"/>
        <v>1951241676</v>
      </c>
      <c r="AF26" s="11" t="s">
        <v>41</v>
      </c>
      <c r="AG26" s="5" t="s">
        <v>42</v>
      </c>
      <c r="AH26" s="6">
        <f>+AH27+AH29+AH31+AH33+AH35+AH37</f>
        <v>1951241676</v>
      </c>
      <c r="AI26" s="55">
        <f t="shared" si="2"/>
        <v>0.15268318025649469</v>
      </c>
      <c r="AJ26" s="55">
        <f t="shared" si="3"/>
        <v>-1</v>
      </c>
      <c r="AK26" s="55">
        <f t="shared" si="4"/>
        <v>-1</v>
      </c>
      <c r="AL26" s="55">
        <f t="shared" si="5"/>
        <v>-1</v>
      </c>
      <c r="AM26" s="55">
        <f t="shared" si="6"/>
        <v>-1</v>
      </c>
      <c r="AN26" s="55">
        <f t="shared" si="7"/>
        <v>-1</v>
      </c>
      <c r="AO26" s="55">
        <f t="shared" si="8"/>
        <v>-1</v>
      </c>
      <c r="AP26" s="55">
        <f t="shared" si="9"/>
        <v>-1</v>
      </c>
      <c r="AQ26" s="55">
        <f t="shared" si="10"/>
        <v>-1</v>
      </c>
      <c r="AR26" s="55">
        <f t="shared" si="11"/>
        <v>-1</v>
      </c>
      <c r="AS26" s="55">
        <f t="shared" si="12"/>
        <v>-1</v>
      </c>
      <c r="AT26" s="55">
        <f t="shared" si="13"/>
        <v>-1</v>
      </c>
      <c r="AU26" s="55">
        <f t="shared" si="14"/>
        <v>-0.92470333724739617</v>
      </c>
    </row>
    <row r="27" spans="1:47" x14ac:dyDescent="0.25">
      <c r="A27" s="56">
        <v>2023</v>
      </c>
      <c r="B27" s="57" t="s">
        <v>43</v>
      </c>
      <c r="C27" s="58" t="s">
        <v>44</v>
      </c>
      <c r="D27" s="55">
        <v>746291414.8408252</v>
      </c>
      <c r="E27" s="55">
        <v>746291414.8408252</v>
      </c>
      <c r="F27" s="55">
        <v>746291414.8408252</v>
      </c>
      <c r="G27" s="55">
        <v>746291414.8408252</v>
      </c>
      <c r="H27" s="55">
        <v>746291414.8408252</v>
      </c>
      <c r="I27" s="55">
        <v>746291414.8408252</v>
      </c>
      <c r="J27" s="55">
        <v>746291414.8408252</v>
      </c>
      <c r="K27" s="55">
        <v>746291414.8408252</v>
      </c>
      <c r="L27" s="55">
        <v>746291414.8408252</v>
      </c>
      <c r="M27" s="55">
        <v>746291414.8408252</v>
      </c>
      <c r="N27" s="55">
        <v>746291414.8408252</v>
      </c>
      <c r="O27" s="55">
        <v>746291414.8408252</v>
      </c>
      <c r="P27" s="55">
        <v>8955496978.0899029</v>
      </c>
      <c r="R27" s="55">
        <v>499583804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>
        <f t="shared" si="1"/>
        <v>499583804</v>
      </c>
      <c r="AF27" s="14" t="s">
        <v>43</v>
      </c>
      <c r="AG27" s="9" t="s">
        <v>44</v>
      </c>
      <c r="AH27" s="10">
        <f>+AH28</f>
        <v>499583804</v>
      </c>
      <c r="AI27" s="55">
        <f t="shared" si="2"/>
        <v>-0.33057811725389458</v>
      </c>
      <c r="AJ27" s="55">
        <f t="shared" si="3"/>
        <v>-1</v>
      </c>
      <c r="AK27" s="55">
        <f t="shared" si="4"/>
        <v>-1</v>
      </c>
      <c r="AL27" s="55">
        <f t="shared" si="5"/>
        <v>-1</v>
      </c>
      <c r="AM27" s="55">
        <f t="shared" si="6"/>
        <v>-1</v>
      </c>
      <c r="AN27" s="55">
        <f t="shared" si="7"/>
        <v>-1</v>
      </c>
      <c r="AO27" s="55">
        <f t="shared" si="8"/>
        <v>-1</v>
      </c>
      <c r="AP27" s="55">
        <f t="shared" si="9"/>
        <v>-1</v>
      </c>
      <c r="AQ27" s="55">
        <f t="shared" si="10"/>
        <v>-1</v>
      </c>
      <c r="AR27" s="55">
        <f t="shared" si="11"/>
        <v>-1</v>
      </c>
      <c r="AS27" s="55">
        <f t="shared" si="12"/>
        <v>-1</v>
      </c>
      <c r="AT27" s="55">
        <f t="shared" si="13"/>
        <v>-1</v>
      </c>
      <c r="AU27" s="55">
        <f t="shared" si="14"/>
        <v>-0.94421484310449122</v>
      </c>
    </row>
    <row r="28" spans="1:47" x14ac:dyDescent="0.25">
      <c r="A28" s="59">
        <v>2023</v>
      </c>
      <c r="B28" s="60" t="s">
        <v>45</v>
      </c>
      <c r="C28" s="61" t="s">
        <v>44</v>
      </c>
      <c r="D28" s="62">
        <v>746291414.8408252</v>
      </c>
      <c r="E28" s="62">
        <v>746291414.8408252</v>
      </c>
      <c r="F28" s="62">
        <v>746291414.8408252</v>
      </c>
      <c r="G28" s="62">
        <v>746291414.8408252</v>
      </c>
      <c r="H28" s="62">
        <v>746291414.8408252</v>
      </c>
      <c r="I28" s="62">
        <v>746291414.8408252</v>
      </c>
      <c r="J28" s="62">
        <v>746291414.8408252</v>
      </c>
      <c r="K28" s="62">
        <v>746291414.8408252</v>
      </c>
      <c r="L28" s="62">
        <v>746291414.8408252</v>
      </c>
      <c r="M28" s="62">
        <v>746291414.8408252</v>
      </c>
      <c r="N28" s="62">
        <v>746291414.8408252</v>
      </c>
      <c r="O28" s="62">
        <v>746291414.8408252</v>
      </c>
      <c r="P28" s="62">
        <v>8955496978.0899029</v>
      </c>
      <c r="R28" s="62">
        <v>499583804</v>
      </c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>
        <f t="shared" si="1"/>
        <v>499583804</v>
      </c>
      <c r="AF28" s="13" t="s">
        <v>45</v>
      </c>
      <c r="AG28" s="25" t="s">
        <v>44</v>
      </c>
      <c r="AH28" s="26">
        <v>499583804</v>
      </c>
      <c r="AI28" s="62">
        <f t="shared" si="2"/>
        <v>-0.33057811725389458</v>
      </c>
      <c r="AJ28" s="62">
        <f t="shared" si="3"/>
        <v>-1</v>
      </c>
      <c r="AK28" s="62">
        <f t="shared" si="4"/>
        <v>-1</v>
      </c>
      <c r="AL28" s="62">
        <f t="shared" si="5"/>
        <v>-1</v>
      </c>
      <c r="AM28" s="62">
        <f t="shared" si="6"/>
        <v>-1</v>
      </c>
      <c r="AN28" s="62">
        <f t="shared" si="7"/>
        <v>-1</v>
      </c>
      <c r="AO28" s="62">
        <f t="shared" si="8"/>
        <v>-1</v>
      </c>
      <c r="AP28" s="62">
        <f t="shared" si="9"/>
        <v>-1</v>
      </c>
      <c r="AQ28" s="62">
        <f t="shared" si="10"/>
        <v>-1</v>
      </c>
      <c r="AR28" s="62">
        <f t="shared" si="11"/>
        <v>-1</v>
      </c>
      <c r="AS28" s="62">
        <f t="shared" si="12"/>
        <v>-1</v>
      </c>
      <c r="AT28" s="62">
        <f t="shared" si="13"/>
        <v>-1</v>
      </c>
      <c r="AU28" s="62">
        <f t="shared" si="14"/>
        <v>-0.94421484310449122</v>
      </c>
    </row>
    <row r="29" spans="1:47" x14ac:dyDescent="0.25">
      <c r="A29" s="56">
        <v>2023</v>
      </c>
      <c r="B29" s="57" t="s">
        <v>46</v>
      </c>
      <c r="C29" s="58" t="s">
        <v>47</v>
      </c>
      <c r="D29" s="55">
        <v>396467314.13418841</v>
      </c>
      <c r="E29" s="55">
        <v>396467314.13418841</v>
      </c>
      <c r="F29" s="55">
        <v>396467314.13418841</v>
      </c>
      <c r="G29" s="55">
        <v>396467314.13418841</v>
      </c>
      <c r="H29" s="55">
        <v>396467314.13418841</v>
      </c>
      <c r="I29" s="55">
        <v>396467314.13418841</v>
      </c>
      <c r="J29" s="55">
        <v>396467314.13418841</v>
      </c>
      <c r="K29" s="55">
        <v>396467314.13418841</v>
      </c>
      <c r="L29" s="55">
        <v>396467314.13418841</v>
      </c>
      <c r="M29" s="55">
        <v>396467314.13418841</v>
      </c>
      <c r="N29" s="55">
        <v>396467314.13418841</v>
      </c>
      <c r="O29" s="55">
        <v>396467314.13418841</v>
      </c>
      <c r="P29" s="55">
        <v>4757607769.6102619</v>
      </c>
      <c r="R29" s="55">
        <v>443027147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>
        <f t="shared" si="1"/>
        <v>443027147</v>
      </c>
      <c r="AF29" s="14" t="s">
        <v>46</v>
      </c>
      <c r="AG29" s="9" t="s">
        <v>47</v>
      </c>
      <c r="AH29" s="10">
        <f>+AH30</f>
        <v>443027147</v>
      </c>
      <c r="AI29" s="55">
        <f t="shared" si="2"/>
        <v>0.11743675003194068</v>
      </c>
      <c r="AJ29" s="55">
        <f t="shared" si="3"/>
        <v>-1</v>
      </c>
      <c r="AK29" s="55">
        <f t="shared" si="4"/>
        <v>-1</v>
      </c>
      <c r="AL29" s="55">
        <f t="shared" si="5"/>
        <v>-1</v>
      </c>
      <c r="AM29" s="55">
        <f t="shared" si="6"/>
        <v>-1</v>
      </c>
      <c r="AN29" s="55">
        <f t="shared" si="7"/>
        <v>-1</v>
      </c>
      <c r="AO29" s="55">
        <f t="shared" si="8"/>
        <v>-1</v>
      </c>
      <c r="AP29" s="55">
        <f t="shared" si="9"/>
        <v>-1</v>
      </c>
      <c r="AQ29" s="55">
        <f t="shared" si="10"/>
        <v>-1</v>
      </c>
      <c r="AR29" s="55">
        <f t="shared" si="11"/>
        <v>-1</v>
      </c>
      <c r="AS29" s="55">
        <f t="shared" si="12"/>
        <v>-1</v>
      </c>
      <c r="AT29" s="55">
        <f t="shared" si="13"/>
        <v>-1</v>
      </c>
      <c r="AU29" s="55">
        <f t="shared" si="14"/>
        <v>-0.90688027083067158</v>
      </c>
    </row>
    <row r="30" spans="1:47" x14ac:dyDescent="0.25">
      <c r="A30" s="59">
        <v>2023</v>
      </c>
      <c r="B30" s="60" t="s">
        <v>48</v>
      </c>
      <c r="C30" s="61" t="s">
        <v>47</v>
      </c>
      <c r="D30" s="62">
        <v>396467314.13418841</v>
      </c>
      <c r="E30" s="62">
        <v>396467314.13418841</v>
      </c>
      <c r="F30" s="62">
        <v>396467314.13418841</v>
      </c>
      <c r="G30" s="62">
        <v>396467314.13418841</v>
      </c>
      <c r="H30" s="62">
        <v>396467314.13418841</v>
      </c>
      <c r="I30" s="62">
        <v>396467314.13418841</v>
      </c>
      <c r="J30" s="62">
        <v>396467314.13418841</v>
      </c>
      <c r="K30" s="62">
        <v>396467314.13418841</v>
      </c>
      <c r="L30" s="62">
        <v>396467314.13418841</v>
      </c>
      <c r="M30" s="62">
        <v>396467314.13418841</v>
      </c>
      <c r="N30" s="62">
        <v>396467314.13418841</v>
      </c>
      <c r="O30" s="62">
        <v>396467314.13418841</v>
      </c>
      <c r="P30" s="62">
        <v>4757607769.6102619</v>
      </c>
      <c r="R30" s="62">
        <v>443027147</v>
      </c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>
        <f t="shared" si="1"/>
        <v>443027147</v>
      </c>
      <c r="AF30" s="13" t="s">
        <v>48</v>
      </c>
      <c r="AG30" s="25" t="s">
        <v>47</v>
      </c>
      <c r="AH30" s="26">
        <v>443027147</v>
      </c>
      <c r="AI30" s="62">
        <f t="shared" si="2"/>
        <v>0.11743675003194068</v>
      </c>
      <c r="AJ30" s="62">
        <f t="shared" si="3"/>
        <v>-1</v>
      </c>
      <c r="AK30" s="62">
        <f t="shared" si="4"/>
        <v>-1</v>
      </c>
      <c r="AL30" s="62">
        <f t="shared" si="5"/>
        <v>-1</v>
      </c>
      <c r="AM30" s="62">
        <f t="shared" si="6"/>
        <v>-1</v>
      </c>
      <c r="AN30" s="62">
        <f t="shared" si="7"/>
        <v>-1</v>
      </c>
      <c r="AO30" s="62">
        <f t="shared" si="8"/>
        <v>-1</v>
      </c>
      <c r="AP30" s="62">
        <f t="shared" si="9"/>
        <v>-1</v>
      </c>
      <c r="AQ30" s="62">
        <f t="shared" si="10"/>
        <v>-1</v>
      </c>
      <c r="AR30" s="62">
        <f t="shared" si="11"/>
        <v>-1</v>
      </c>
      <c r="AS30" s="62">
        <f t="shared" si="12"/>
        <v>-1</v>
      </c>
      <c r="AT30" s="62">
        <f t="shared" si="13"/>
        <v>-1</v>
      </c>
      <c r="AU30" s="62">
        <f t="shared" si="14"/>
        <v>-0.90688027083067158</v>
      </c>
    </row>
    <row r="31" spans="1:47" x14ac:dyDescent="0.25">
      <c r="A31" s="56">
        <v>2023</v>
      </c>
      <c r="B31" s="57" t="s">
        <v>49</v>
      </c>
      <c r="C31" s="58" t="s">
        <v>50</v>
      </c>
      <c r="D31" s="55">
        <v>0</v>
      </c>
      <c r="E31" s="55">
        <v>5341622671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5341622671</v>
      </c>
      <c r="R31" s="55">
        <v>620187074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>
        <f t="shared" si="1"/>
        <v>620187074</v>
      </c>
      <c r="AF31" s="14" t="s">
        <v>49</v>
      </c>
      <c r="AG31" s="9" t="s">
        <v>50</v>
      </c>
      <c r="AH31" s="10">
        <f>+AH32</f>
        <v>620187074</v>
      </c>
      <c r="AI31" s="55" t="e">
        <f t="shared" si="2"/>
        <v>#DIV/0!</v>
      </c>
      <c r="AJ31" s="55">
        <f t="shared" si="3"/>
        <v>-1</v>
      </c>
      <c r="AK31" s="55" t="e">
        <f t="shared" si="4"/>
        <v>#DIV/0!</v>
      </c>
      <c r="AL31" s="55" t="e">
        <f t="shared" si="5"/>
        <v>#DIV/0!</v>
      </c>
      <c r="AM31" s="55" t="e">
        <f t="shared" si="6"/>
        <v>#DIV/0!</v>
      </c>
      <c r="AN31" s="55" t="e">
        <f t="shared" si="7"/>
        <v>#DIV/0!</v>
      </c>
      <c r="AO31" s="55" t="e">
        <f t="shared" si="8"/>
        <v>#DIV/0!</v>
      </c>
      <c r="AP31" s="55" t="e">
        <f t="shared" si="9"/>
        <v>#DIV/0!</v>
      </c>
      <c r="AQ31" s="55" t="e">
        <f t="shared" si="10"/>
        <v>#DIV/0!</v>
      </c>
      <c r="AR31" s="55" t="e">
        <f t="shared" si="11"/>
        <v>#DIV/0!</v>
      </c>
      <c r="AS31" s="55" t="e">
        <f t="shared" si="12"/>
        <v>#DIV/0!</v>
      </c>
      <c r="AT31" s="55" t="e">
        <f t="shared" si="13"/>
        <v>#DIV/0!</v>
      </c>
      <c r="AU31" s="55">
        <f t="shared" si="14"/>
        <v>-0.88389537932601758</v>
      </c>
    </row>
    <row r="32" spans="1:47" x14ac:dyDescent="0.25">
      <c r="A32" s="59">
        <v>2023</v>
      </c>
      <c r="B32" s="60" t="s">
        <v>51</v>
      </c>
      <c r="C32" s="61" t="s">
        <v>50</v>
      </c>
      <c r="D32" s="62">
        <v>0</v>
      </c>
      <c r="E32" s="63">
        <v>5341622671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5341622671</v>
      </c>
      <c r="R32" s="62">
        <v>620187074</v>
      </c>
      <c r="S32" s="63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>
        <f t="shared" si="1"/>
        <v>620187074</v>
      </c>
      <c r="AF32" s="13" t="s">
        <v>51</v>
      </c>
      <c r="AG32" s="25" t="s">
        <v>50</v>
      </c>
      <c r="AH32" s="26">
        <v>620187074</v>
      </c>
      <c r="AI32" s="62" t="e">
        <f t="shared" si="2"/>
        <v>#DIV/0!</v>
      </c>
      <c r="AJ32" s="62">
        <f t="shared" si="3"/>
        <v>-1</v>
      </c>
      <c r="AK32" s="62" t="e">
        <f t="shared" si="4"/>
        <v>#DIV/0!</v>
      </c>
      <c r="AL32" s="62" t="e">
        <f t="shared" si="5"/>
        <v>#DIV/0!</v>
      </c>
      <c r="AM32" s="62" t="e">
        <f t="shared" si="6"/>
        <v>#DIV/0!</v>
      </c>
      <c r="AN32" s="62" t="e">
        <f t="shared" si="7"/>
        <v>#DIV/0!</v>
      </c>
      <c r="AO32" s="62" t="e">
        <f t="shared" si="8"/>
        <v>#DIV/0!</v>
      </c>
      <c r="AP32" s="62" t="e">
        <f t="shared" si="9"/>
        <v>#DIV/0!</v>
      </c>
      <c r="AQ32" s="62" t="e">
        <f t="shared" si="10"/>
        <v>#DIV/0!</v>
      </c>
      <c r="AR32" s="62" t="e">
        <f t="shared" si="11"/>
        <v>#DIV/0!</v>
      </c>
      <c r="AS32" s="62" t="e">
        <f t="shared" si="12"/>
        <v>#DIV/0!</v>
      </c>
      <c r="AT32" s="62" t="e">
        <f t="shared" si="13"/>
        <v>#DIV/0!</v>
      </c>
      <c r="AU32" s="62">
        <f t="shared" si="14"/>
        <v>-0.88389537932601758</v>
      </c>
    </row>
    <row r="33" spans="1:47" x14ac:dyDescent="0.25">
      <c r="A33" s="56">
        <v>2023</v>
      </c>
      <c r="B33" s="57" t="s">
        <v>52</v>
      </c>
      <c r="C33" s="58" t="s">
        <v>53</v>
      </c>
      <c r="D33" s="55">
        <v>188782245.90033963</v>
      </c>
      <c r="E33" s="55">
        <v>188782245.90033963</v>
      </c>
      <c r="F33" s="55">
        <v>188782245.90033963</v>
      </c>
      <c r="G33" s="55">
        <v>188782245.90033963</v>
      </c>
      <c r="H33" s="55">
        <v>188782245.90033963</v>
      </c>
      <c r="I33" s="55">
        <v>188782245.90033963</v>
      </c>
      <c r="J33" s="55">
        <v>188782245.90033963</v>
      </c>
      <c r="K33" s="55">
        <v>188782245.90033963</v>
      </c>
      <c r="L33" s="55">
        <v>188782245.90033963</v>
      </c>
      <c r="M33" s="55">
        <v>188782245.90033963</v>
      </c>
      <c r="N33" s="55">
        <v>188782245.90033963</v>
      </c>
      <c r="O33" s="55">
        <v>188782245.90033963</v>
      </c>
      <c r="P33" s="55">
        <v>2265386950.8040757</v>
      </c>
      <c r="R33" s="55">
        <v>189672134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>
        <f t="shared" si="1"/>
        <v>189672134</v>
      </c>
      <c r="AF33" s="14" t="s">
        <v>52</v>
      </c>
      <c r="AG33" s="9" t="s">
        <v>53</v>
      </c>
      <c r="AH33" s="10">
        <f>+AH34</f>
        <v>189672134</v>
      </c>
      <c r="AI33" s="55">
        <f t="shared" si="2"/>
        <v>4.7138336309980608E-3</v>
      </c>
      <c r="AJ33" s="55">
        <f t="shared" si="3"/>
        <v>-1</v>
      </c>
      <c r="AK33" s="55">
        <f t="shared" si="4"/>
        <v>-1</v>
      </c>
      <c r="AL33" s="55">
        <f t="shared" si="5"/>
        <v>-1</v>
      </c>
      <c r="AM33" s="55">
        <f t="shared" si="6"/>
        <v>-1</v>
      </c>
      <c r="AN33" s="55">
        <f t="shared" si="7"/>
        <v>-1</v>
      </c>
      <c r="AO33" s="55">
        <f t="shared" si="8"/>
        <v>-1</v>
      </c>
      <c r="AP33" s="55">
        <f t="shared" si="9"/>
        <v>-1</v>
      </c>
      <c r="AQ33" s="55">
        <f t="shared" si="10"/>
        <v>-1</v>
      </c>
      <c r="AR33" s="55">
        <f t="shared" si="11"/>
        <v>-1</v>
      </c>
      <c r="AS33" s="55">
        <f t="shared" si="12"/>
        <v>-1</v>
      </c>
      <c r="AT33" s="55">
        <f t="shared" si="13"/>
        <v>-1</v>
      </c>
      <c r="AU33" s="55">
        <f t="shared" si="14"/>
        <v>-0.91627384719741678</v>
      </c>
    </row>
    <row r="34" spans="1:47" x14ac:dyDescent="0.25">
      <c r="A34" s="59">
        <v>2023</v>
      </c>
      <c r="B34" s="60" t="s">
        <v>54</v>
      </c>
      <c r="C34" s="61" t="s">
        <v>53</v>
      </c>
      <c r="D34" s="62">
        <v>188782245.90033963</v>
      </c>
      <c r="E34" s="62">
        <v>188782245.90033963</v>
      </c>
      <c r="F34" s="62">
        <v>188782245.90033963</v>
      </c>
      <c r="G34" s="62">
        <v>188782245.90033963</v>
      </c>
      <c r="H34" s="62">
        <v>188782245.90033963</v>
      </c>
      <c r="I34" s="62">
        <v>188782245.90033963</v>
      </c>
      <c r="J34" s="62">
        <v>188782245.90033963</v>
      </c>
      <c r="K34" s="62">
        <v>188782245.90033963</v>
      </c>
      <c r="L34" s="62">
        <v>188782245.90033963</v>
      </c>
      <c r="M34" s="62">
        <v>188782245.90033963</v>
      </c>
      <c r="N34" s="62">
        <v>188782245.90033963</v>
      </c>
      <c r="O34" s="62">
        <v>188782245.90033963</v>
      </c>
      <c r="P34" s="62">
        <v>2265386950.8040757</v>
      </c>
      <c r="R34" s="62">
        <v>189672134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>
        <f t="shared" si="1"/>
        <v>189672134</v>
      </c>
      <c r="AF34" s="13" t="s">
        <v>54</v>
      </c>
      <c r="AG34" s="25" t="s">
        <v>53</v>
      </c>
      <c r="AH34" s="26">
        <v>189672134</v>
      </c>
      <c r="AI34" s="62">
        <f t="shared" si="2"/>
        <v>4.7138336309980608E-3</v>
      </c>
      <c r="AJ34" s="62">
        <f t="shared" si="3"/>
        <v>-1</v>
      </c>
      <c r="AK34" s="62">
        <f t="shared" si="4"/>
        <v>-1</v>
      </c>
      <c r="AL34" s="62">
        <f t="shared" si="5"/>
        <v>-1</v>
      </c>
      <c r="AM34" s="62">
        <f t="shared" si="6"/>
        <v>-1</v>
      </c>
      <c r="AN34" s="62">
        <f t="shared" si="7"/>
        <v>-1</v>
      </c>
      <c r="AO34" s="62">
        <f t="shared" si="8"/>
        <v>-1</v>
      </c>
      <c r="AP34" s="62">
        <f t="shared" si="9"/>
        <v>-1</v>
      </c>
      <c r="AQ34" s="62">
        <f t="shared" si="10"/>
        <v>-1</v>
      </c>
      <c r="AR34" s="62">
        <f t="shared" si="11"/>
        <v>-1</v>
      </c>
      <c r="AS34" s="62">
        <f t="shared" si="12"/>
        <v>-1</v>
      </c>
      <c r="AT34" s="62">
        <f t="shared" si="13"/>
        <v>-1</v>
      </c>
      <c r="AU34" s="62">
        <f t="shared" si="14"/>
        <v>-0.91627384719741678</v>
      </c>
    </row>
    <row r="35" spans="1:47" x14ac:dyDescent="0.25">
      <c r="A35" s="56">
        <v>2023</v>
      </c>
      <c r="B35" s="57" t="s">
        <v>55</v>
      </c>
      <c r="C35" s="58" t="s">
        <v>56</v>
      </c>
      <c r="D35" s="55">
        <v>219654632.85169896</v>
      </c>
      <c r="E35" s="55">
        <v>271338473.85169899</v>
      </c>
      <c r="F35" s="55">
        <v>239654632.85169896</v>
      </c>
      <c r="G35" s="55">
        <v>239654632.85169896</v>
      </c>
      <c r="H35" s="55">
        <v>239654632.85169896</v>
      </c>
      <c r="I35" s="55">
        <v>239654632.85169896</v>
      </c>
      <c r="J35" s="55">
        <v>239654632.85169896</v>
      </c>
      <c r="K35" s="55">
        <v>270913172.85169899</v>
      </c>
      <c r="L35" s="55">
        <v>239654632.85169896</v>
      </c>
      <c r="M35" s="55">
        <v>239654632.85169896</v>
      </c>
      <c r="N35" s="55">
        <v>237854632.85169896</v>
      </c>
      <c r="O35" s="55">
        <v>217554632.85169896</v>
      </c>
      <c r="P35" s="55">
        <v>2894897975.220387</v>
      </c>
      <c r="R35" s="55">
        <v>30571700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>
        <f t="shared" si="1"/>
        <v>30571700</v>
      </c>
      <c r="AF35" s="14" t="s">
        <v>55</v>
      </c>
      <c r="AG35" s="9" t="s">
        <v>56</v>
      </c>
      <c r="AH35" s="10">
        <f>+AH36</f>
        <v>30571700</v>
      </c>
      <c r="AI35" s="55">
        <f t="shared" si="2"/>
        <v>-0.86081923425379947</v>
      </c>
      <c r="AJ35" s="55">
        <f t="shared" si="3"/>
        <v>-1</v>
      </c>
      <c r="AK35" s="55">
        <f t="shared" si="4"/>
        <v>-1</v>
      </c>
      <c r="AL35" s="55">
        <f t="shared" si="5"/>
        <v>-1</v>
      </c>
      <c r="AM35" s="55">
        <f t="shared" si="6"/>
        <v>-1</v>
      </c>
      <c r="AN35" s="55">
        <f t="shared" si="7"/>
        <v>-1</v>
      </c>
      <c r="AO35" s="55">
        <f t="shared" si="8"/>
        <v>-1</v>
      </c>
      <c r="AP35" s="55">
        <f t="shared" si="9"/>
        <v>-1</v>
      </c>
      <c r="AQ35" s="55">
        <f t="shared" si="10"/>
        <v>-1</v>
      </c>
      <c r="AR35" s="55">
        <f t="shared" si="11"/>
        <v>-1</v>
      </c>
      <c r="AS35" s="55">
        <f t="shared" si="12"/>
        <v>-1</v>
      </c>
      <c r="AT35" s="55">
        <f t="shared" si="13"/>
        <v>-1</v>
      </c>
      <c r="AU35" s="55">
        <f t="shared" si="14"/>
        <v>-0.98943945511666176</v>
      </c>
    </row>
    <row r="36" spans="1:47" x14ac:dyDescent="0.25">
      <c r="A36" s="59">
        <v>2023</v>
      </c>
      <c r="B36" s="60" t="s">
        <v>57</v>
      </c>
      <c r="C36" s="61" t="s">
        <v>56</v>
      </c>
      <c r="D36" s="62">
        <v>219654632.85169896</v>
      </c>
      <c r="E36" s="62">
        <v>271338473.85169899</v>
      </c>
      <c r="F36" s="62">
        <v>239654632.85169896</v>
      </c>
      <c r="G36" s="62">
        <v>239654632.85169896</v>
      </c>
      <c r="H36" s="62">
        <v>239654632.85169896</v>
      </c>
      <c r="I36" s="62">
        <v>239654632.85169896</v>
      </c>
      <c r="J36" s="62">
        <v>239654632.85169896</v>
      </c>
      <c r="K36" s="62">
        <v>270913172.85169899</v>
      </c>
      <c r="L36" s="62">
        <v>239654632.85169896</v>
      </c>
      <c r="M36" s="62">
        <v>239654632.85169896</v>
      </c>
      <c r="N36" s="62">
        <v>237854632.85169896</v>
      </c>
      <c r="O36" s="62">
        <v>217554632.85169896</v>
      </c>
      <c r="P36" s="62">
        <v>2894897975.220387</v>
      </c>
      <c r="R36" s="62">
        <v>30571700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>
        <f t="shared" si="1"/>
        <v>30571700</v>
      </c>
      <c r="AF36" s="13" t="s">
        <v>57</v>
      </c>
      <c r="AG36" s="25" t="s">
        <v>56</v>
      </c>
      <c r="AH36" s="26">
        <v>30571700</v>
      </c>
      <c r="AI36" s="62">
        <f t="shared" si="2"/>
        <v>-0.86081923425379947</v>
      </c>
      <c r="AJ36" s="62">
        <f t="shared" si="3"/>
        <v>-1</v>
      </c>
      <c r="AK36" s="62">
        <f t="shared" si="4"/>
        <v>-1</v>
      </c>
      <c r="AL36" s="62">
        <f t="shared" si="5"/>
        <v>-1</v>
      </c>
      <c r="AM36" s="62">
        <f t="shared" si="6"/>
        <v>-1</v>
      </c>
      <c r="AN36" s="62">
        <f t="shared" si="7"/>
        <v>-1</v>
      </c>
      <c r="AO36" s="62">
        <f t="shared" si="8"/>
        <v>-1</v>
      </c>
      <c r="AP36" s="62">
        <f t="shared" si="9"/>
        <v>-1</v>
      </c>
      <c r="AQ36" s="62">
        <f t="shared" si="10"/>
        <v>-1</v>
      </c>
      <c r="AR36" s="62">
        <f t="shared" si="11"/>
        <v>-1</v>
      </c>
      <c r="AS36" s="62">
        <f t="shared" si="12"/>
        <v>-1</v>
      </c>
      <c r="AT36" s="62">
        <f t="shared" si="13"/>
        <v>-1</v>
      </c>
      <c r="AU36" s="62">
        <f t="shared" si="14"/>
        <v>-0.98943945511666176</v>
      </c>
    </row>
    <row r="37" spans="1:47" x14ac:dyDescent="0.25">
      <c r="A37" s="56">
        <v>2023</v>
      </c>
      <c r="B37" s="57" t="s">
        <v>58</v>
      </c>
      <c r="C37" s="58" t="s">
        <v>59</v>
      </c>
      <c r="D37" s="55">
        <v>141586684.42525476</v>
      </c>
      <c r="E37" s="55">
        <v>141586684.42525476</v>
      </c>
      <c r="F37" s="55">
        <v>141586684.42525476</v>
      </c>
      <c r="G37" s="55">
        <v>141586684.42525476</v>
      </c>
      <c r="H37" s="55">
        <v>141586684.42525476</v>
      </c>
      <c r="I37" s="55">
        <v>141586684.42525476</v>
      </c>
      <c r="J37" s="55">
        <v>141586684.42525476</v>
      </c>
      <c r="K37" s="55">
        <v>141586684.42525476</v>
      </c>
      <c r="L37" s="55">
        <v>141586684.42525476</v>
      </c>
      <c r="M37" s="55">
        <v>141586684.42525476</v>
      </c>
      <c r="N37" s="55">
        <v>141586684.42525476</v>
      </c>
      <c r="O37" s="55">
        <v>141586684.42525476</v>
      </c>
      <c r="P37" s="55">
        <v>1699040213.1030576</v>
      </c>
      <c r="R37" s="55">
        <v>168199817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>
        <f t="shared" si="1"/>
        <v>168199817</v>
      </c>
      <c r="AF37" s="14" t="s">
        <v>58</v>
      </c>
      <c r="AG37" s="9" t="s">
        <v>59</v>
      </c>
      <c r="AH37" s="10">
        <f>+AH38</f>
        <v>168199817</v>
      </c>
      <c r="AI37" s="55">
        <f t="shared" si="2"/>
        <v>0.18796352695718796</v>
      </c>
      <c r="AJ37" s="55">
        <f t="shared" si="3"/>
        <v>-1</v>
      </c>
      <c r="AK37" s="55">
        <f t="shared" si="4"/>
        <v>-1</v>
      </c>
      <c r="AL37" s="55">
        <f t="shared" si="5"/>
        <v>-1</v>
      </c>
      <c r="AM37" s="55">
        <f t="shared" si="6"/>
        <v>-1</v>
      </c>
      <c r="AN37" s="55">
        <f t="shared" si="7"/>
        <v>-1</v>
      </c>
      <c r="AO37" s="55">
        <f t="shared" si="8"/>
        <v>-1</v>
      </c>
      <c r="AP37" s="55">
        <f t="shared" si="9"/>
        <v>-1</v>
      </c>
      <c r="AQ37" s="55">
        <f t="shared" si="10"/>
        <v>-1</v>
      </c>
      <c r="AR37" s="55">
        <f t="shared" si="11"/>
        <v>-1</v>
      </c>
      <c r="AS37" s="55">
        <f t="shared" si="12"/>
        <v>-1</v>
      </c>
      <c r="AT37" s="55">
        <f t="shared" si="13"/>
        <v>-1</v>
      </c>
      <c r="AU37" s="55">
        <f t="shared" si="14"/>
        <v>-0.90100303942023441</v>
      </c>
    </row>
    <row r="38" spans="1:47" x14ac:dyDescent="0.25">
      <c r="A38" s="59">
        <v>2023</v>
      </c>
      <c r="B38" s="60" t="s">
        <v>60</v>
      </c>
      <c r="C38" s="61" t="s">
        <v>59</v>
      </c>
      <c r="D38" s="62">
        <v>141586684.42525476</v>
      </c>
      <c r="E38" s="62">
        <v>141586684.42525476</v>
      </c>
      <c r="F38" s="62">
        <v>141586684.42525476</v>
      </c>
      <c r="G38" s="62">
        <v>141586684.42525476</v>
      </c>
      <c r="H38" s="62">
        <v>141586684.42525476</v>
      </c>
      <c r="I38" s="62">
        <v>141586684.42525476</v>
      </c>
      <c r="J38" s="62">
        <v>141586684.42525476</v>
      </c>
      <c r="K38" s="62">
        <v>141586684.42525476</v>
      </c>
      <c r="L38" s="62">
        <v>141586684.42525476</v>
      </c>
      <c r="M38" s="62">
        <v>141586684.42525476</v>
      </c>
      <c r="N38" s="62">
        <v>141586684.42525476</v>
      </c>
      <c r="O38" s="62">
        <v>141586684.42525476</v>
      </c>
      <c r="P38" s="62">
        <v>1699040213.1030576</v>
      </c>
      <c r="R38" s="62">
        <v>168199817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>
        <f t="shared" si="1"/>
        <v>168199817</v>
      </c>
      <c r="AF38" s="13" t="s">
        <v>60</v>
      </c>
      <c r="AG38" s="25" t="s">
        <v>59</v>
      </c>
      <c r="AH38" s="26">
        <v>168199817</v>
      </c>
      <c r="AI38" s="62">
        <f t="shared" si="2"/>
        <v>0.18796352695718796</v>
      </c>
      <c r="AJ38" s="62">
        <f t="shared" si="3"/>
        <v>-1</v>
      </c>
      <c r="AK38" s="62">
        <f t="shared" si="4"/>
        <v>-1</v>
      </c>
      <c r="AL38" s="62">
        <f t="shared" si="5"/>
        <v>-1</v>
      </c>
      <c r="AM38" s="62">
        <f t="shared" si="6"/>
        <v>-1</v>
      </c>
      <c r="AN38" s="62">
        <f t="shared" si="7"/>
        <v>-1</v>
      </c>
      <c r="AO38" s="62">
        <f t="shared" si="8"/>
        <v>-1</v>
      </c>
      <c r="AP38" s="62">
        <f t="shared" si="9"/>
        <v>-1</v>
      </c>
      <c r="AQ38" s="62">
        <f t="shared" si="10"/>
        <v>-1</v>
      </c>
      <c r="AR38" s="62">
        <f t="shared" si="11"/>
        <v>-1</v>
      </c>
      <c r="AS38" s="62">
        <f t="shared" si="12"/>
        <v>-1</v>
      </c>
      <c r="AT38" s="62">
        <f t="shared" si="13"/>
        <v>-1</v>
      </c>
      <c r="AU38" s="62">
        <f t="shared" si="14"/>
        <v>-0.90100303942023441</v>
      </c>
    </row>
    <row r="39" spans="1:47" x14ac:dyDescent="0.25">
      <c r="A39" s="56">
        <v>2023</v>
      </c>
      <c r="B39" s="57" t="s">
        <v>61</v>
      </c>
      <c r="C39" s="58" t="s">
        <v>62</v>
      </c>
      <c r="D39" s="55">
        <v>2103089264.5904684</v>
      </c>
      <c r="E39" s="55">
        <v>221506000</v>
      </c>
      <c r="F39" s="55">
        <v>221562000</v>
      </c>
      <c r="G39" s="55">
        <v>223074000</v>
      </c>
      <c r="H39" s="55">
        <v>221562000</v>
      </c>
      <c r="I39" s="55">
        <v>221562000</v>
      </c>
      <c r="J39" s="55">
        <v>721562000</v>
      </c>
      <c r="K39" s="55">
        <v>221562000</v>
      </c>
      <c r="L39" s="55">
        <v>221562000</v>
      </c>
      <c r="M39" s="55">
        <v>221562000</v>
      </c>
      <c r="N39" s="55">
        <v>221562000</v>
      </c>
      <c r="O39" s="55">
        <v>1245562000</v>
      </c>
      <c r="P39" s="55">
        <v>6065727264.5904684</v>
      </c>
      <c r="R39" s="55">
        <v>59719171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>
        <f t="shared" si="1"/>
        <v>59719171</v>
      </c>
      <c r="AF39" s="11" t="s">
        <v>61</v>
      </c>
      <c r="AG39" s="5" t="s">
        <v>62</v>
      </c>
      <c r="AH39" s="6">
        <f>+AH40</f>
        <v>59719171</v>
      </c>
      <c r="AI39" s="55">
        <f t="shared" si="2"/>
        <v>-0.97160407215923428</v>
      </c>
      <c r="AJ39" s="55">
        <f t="shared" si="3"/>
        <v>-1</v>
      </c>
      <c r="AK39" s="55">
        <f t="shared" si="4"/>
        <v>-1</v>
      </c>
      <c r="AL39" s="55">
        <f t="shared" si="5"/>
        <v>-1</v>
      </c>
      <c r="AM39" s="55">
        <f t="shared" si="6"/>
        <v>-1</v>
      </c>
      <c r="AN39" s="55">
        <f t="shared" si="7"/>
        <v>-1</v>
      </c>
      <c r="AO39" s="55">
        <f t="shared" si="8"/>
        <v>-1</v>
      </c>
      <c r="AP39" s="55">
        <f t="shared" si="9"/>
        <v>-1</v>
      </c>
      <c r="AQ39" s="55">
        <f t="shared" si="10"/>
        <v>-1</v>
      </c>
      <c r="AR39" s="55">
        <f t="shared" si="11"/>
        <v>-1</v>
      </c>
      <c r="AS39" s="55">
        <f t="shared" si="12"/>
        <v>-1</v>
      </c>
      <c r="AT39" s="55">
        <f t="shared" si="13"/>
        <v>-1</v>
      </c>
      <c r="AU39" s="55">
        <f t="shared" si="14"/>
        <v>-0.99015465608738806</v>
      </c>
    </row>
    <row r="40" spans="1:47" x14ac:dyDescent="0.25">
      <c r="A40" s="56">
        <v>2023</v>
      </c>
      <c r="B40" s="57" t="s">
        <v>63</v>
      </c>
      <c r="C40" s="58" t="s">
        <v>64</v>
      </c>
      <c r="D40" s="55">
        <v>2103089264.5904684</v>
      </c>
      <c r="E40" s="55">
        <v>221506000</v>
      </c>
      <c r="F40" s="55">
        <v>221562000</v>
      </c>
      <c r="G40" s="55">
        <v>223074000</v>
      </c>
      <c r="H40" s="55">
        <v>221562000</v>
      </c>
      <c r="I40" s="55">
        <v>221562000</v>
      </c>
      <c r="J40" s="55">
        <v>721562000</v>
      </c>
      <c r="K40" s="55">
        <v>221562000</v>
      </c>
      <c r="L40" s="55">
        <v>221562000</v>
      </c>
      <c r="M40" s="55">
        <v>221562000</v>
      </c>
      <c r="N40" s="55">
        <v>221562000</v>
      </c>
      <c r="O40" s="55">
        <v>1245562000</v>
      </c>
      <c r="P40" s="55">
        <v>6065727264.5904684</v>
      </c>
      <c r="R40" s="55">
        <v>59719171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>
        <f t="shared" si="1"/>
        <v>59719171</v>
      </c>
      <c r="AF40" s="14" t="s">
        <v>63</v>
      </c>
      <c r="AG40" s="9" t="s">
        <v>64</v>
      </c>
      <c r="AH40" s="10">
        <f>+AH41+AH42+AH43+AH44+AH45+AH46</f>
        <v>59719171</v>
      </c>
      <c r="AI40" s="55">
        <f t="shared" si="2"/>
        <v>-0.97160407215923428</v>
      </c>
      <c r="AJ40" s="55">
        <f t="shared" si="3"/>
        <v>-1</v>
      </c>
      <c r="AK40" s="55">
        <f t="shared" si="4"/>
        <v>-1</v>
      </c>
      <c r="AL40" s="55">
        <f t="shared" si="5"/>
        <v>-1</v>
      </c>
      <c r="AM40" s="55">
        <f t="shared" si="6"/>
        <v>-1</v>
      </c>
      <c r="AN40" s="55">
        <f t="shared" si="7"/>
        <v>-1</v>
      </c>
      <c r="AO40" s="55">
        <f t="shared" si="8"/>
        <v>-1</v>
      </c>
      <c r="AP40" s="55">
        <f t="shared" si="9"/>
        <v>-1</v>
      </c>
      <c r="AQ40" s="55">
        <f t="shared" si="10"/>
        <v>-1</v>
      </c>
      <c r="AR40" s="55">
        <f t="shared" si="11"/>
        <v>-1</v>
      </c>
      <c r="AS40" s="55">
        <f t="shared" si="12"/>
        <v>-1</v>
      </c>
      <c r="AT40" s="55">
        <f t="shared" si="13"/>
        <v>-1</v>
      </c>
      <c r="AU40" s="55">
        <f t="shared" si="14"/>
        <v>-0.99015465608738806</v>
      </c>
    </row>
    <row r="41" spans="1:47" x14ac:dyDescent="0.25">
      <c r="A41" s="59">
        <v>2023</v>
      </c>
      <c r="B41" s="60" t="s">
        <v>65</v>
      </c>
      <c r="C41" s="61" t="s">
        <v>66</v>
      </c>
      <c r="D41" s="62">
        <v>1914583264.5904684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1914583264.5904684</v>
      </c>
      <c r="R41" s="62">
        <v>0</v>
      </c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>
        <f t="shared" si="1"/>
        <v>0</v>
      </c>
      <c r="AF41" s="13" t="s">
        <v>65</v>
      </c>
      <c r="AG41" s="25" t="s">
        <v>66</v>
      </c>
      <c r="AH41" s="26">
        <v>0</v>
      </c>
      <c r="AI41" s="62">
        <f t="shared" si="2"/>
        <v>-1</v>
      </c>
      <c r="AJ41" s="62" t="e">
        <f t="shared" si="3"/>
        <v>#DIV/0!</v>
      </c>
      <c r="AK41" s="62" t="e">
        <f t="shared" si="4"/>
        <v>#DIV/0!</v>
      </c>
      <c r="AL41" s="62" t="e">
        <f t="shared" si="5"/>
        <v>#DIV/0!</v>
      </c>
      <c r="AM41" s="62" t="e">
        <f t="shared" si="6"/>
        <v>#DIV/0!</v>
      </c>
      <c r="AN41" s="62" t="e">
        <f t="shared" si="7"/>
        <v>#DIV/0!</v>
      </c>
      <c r="AO41" s="62" t="e">
        <f t="shared" si="8"/>
        <v>#DIV/0!</v>
      </c>
      <c r="AP41" s="62" t="e">
        <f t="shared" si="9"/>
        <v>#DIV/0!</v>
      </c>
      <c r="AQ41" s="62" t="e">
        <f t="shared" si="10"/>
        <v>#DIV/0!</v>
      </c>
      <c r="AR41" s="62" t="e">
        <f t="shared" si="11"/>
        <v>#DIV/0!</v>
      </c>
      <c r="AS41" s="62" t="e">
        <f t="shared" si="12"/>
        <v>#DIV/0!</v>
      </c>
      <c r="AT41" s="62" t="e">
        <f t="shared" si="13"/>
        <v>#DIV/0!</v>
      </c>
      <c r="AU41" s="62">
        <f t="shared" si="14"/>
        <v>-1</v>
      </c>
    </row>
    <row r="42" spans="1:47" x14ac:dyDescent="0.25">
      <c r="A42" s="59">
        <v>2023</v>
      </c>
      <c r="B42" s="60" t="s">
        <v>67</v>
      </c>
      <c r="C42" s="61" t="s">
        <v>68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524000000</v>
      </c>
      <c r="P42" s="62">
        <v>524000000</v>
      </c>
      <c r="R42" s="62">
        <v>0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>
        <f t="shared" si="1"/>
        <v>0</v>
      </c>
      <c r="AF42" s="13" t="s">
        <v>67</v>
      </c>
      <c r="AG42" s="25" t="s">
        <v>68</v>
      </c>
      <c r="AH42" s="26">
        <v>0</v>
      </c>
      <c r="AI42" s="62" t="e">
        <f t="shared" si="2"/>
        <v>#DIV/0!</v>
      </c>
      <c r="AJ42" s="62" t="e">
        <f t="shared" si="3"/>
        <v>#DIV/0!</v>
      </c>
      <c r="AK42" s="62" t="e">
        <f t="shared" si="4"/>
        <v>#DIV/0!</v>
      </c>
      <c r="AL42" s="62" t="e">
        <f t="shared" si="5"/>
        <v>#DIV/0!</v>
      </c>
      <c r="AM42" s="62" t="e">
        <f t="shared" si="6"/>
        <v>#DIV/0!</v>
      </c>
      <c r="AN42" s="62" t="e">
        <f t="shared" si="7"/>
        <v>#DIV/0!</v>
      </c>
      <c r="AO42" s="62" t="e">
        <f t="shared" si="8"/>
        <v>#DIV/0!</v>
      </c>
      <c r="AP42" s="62" t="e">
        <f t="shared" si="9"/>
        <v>#DIV/0!</v>
      </c>
      <c r="AQ42" s="62" t="e">
        <f t="shared" si="10"/>
        <v>#DIV/0!</v>
      </c>
      <c r="AR42" s="62" t="e">
        <f t="shared" si="11"/>
        <v>#DIV/0!</v>
      </c>
      <c r="AS42" s="62" t="e">
        <f t="shared" si="12"/>
        <v>#DIV/0!</v>
      </c>
      <c r="AT42" s="62">
        <f t="shared" si="13"/>
        <v>-1</v>
      </c>
      <c r="AU42" s="62">
        <f t="shared" si="14"/>
        <v>-1</v>
      </c>
    </row>
    <row r="43" spans="1:47" x14ac:dyDescent="0.25">
      <c r="A43" s="59">
        <v>2023</v>
      </c>
      <c r="B43" s="60" t="s">
        <v>69</v>
      </c>
      <c r="C43" s="61" t="s">
        <v>70</v>
      </c>
      <c r="D43" s="62">
        <v>21811000</v>
      </c>
      <c r="E43" s="62">
        <v>21811000</v>
      </c>
      <c r="F43" s="62">
        <v>21811000</v>
      </c>
      <c r="G43" s="62">
        <v>21811000</v>
      </c>
      <c r="H43" s="62">
        <v>21811000</v>
      </c>
      <c r="I43" s="62">
        <v>21811000</v>
      </c>
      <c r="J43" s="62">
        <v>21811000</v>
      </c>
      <c r="K43" s="62">
        <v>21811000</v>
      </c>
      <c r="L43" s="62">
        <v>21811000</v>
      </c>
      <c r="M43" s="62">
        <v>21811000</v>
      </c>
      <c r="N43" s="62">
        <v>21811000</v>
      </c>
      <c r="O43" s="62">
        <v>21811000</v>
      </c>
      <c r="P43" s="62">
        <v>261732000</v>
      </c>
      <c r="R43" s="62">
        <v>24811466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>
        <f t="shared" si="1"/>
        <v>24811466</v>
      </c>
      <c r="AF43" s="13" t="s">
        <v>69</v>
      </c>
      <c r="AG43" s="25" t="s">
        <v>70</v>
      </c>
      <c r="AH43" s="26">
        <v>24811466</v>
      </c>
      <c r="AI43" s="62">
        <f t="shared" si="2"/>
        <v>0.13756664068589244</v>
      </c>
      <c r="AJ43" s="62">
        <f t="shared" si="3"/>
        <v>-1</v>
      </c>
      <c r="AK43" s="62">
        <f t="shared" si="4"/>
        <v>-1</v>
      </c>
      <c r="AL43" s="62">
        <f t="shared" si="5"/>
        <v>-1</v>
      </c>
      <c r="AM43" s="62">
        <f t="shared" si="6"/>
        <v>-1</v>
      </c>
      <c r="AN43" s="62">
        <f t="shared" si="7"/>
        <v>-1</v>
      </c>
      <c r="AO43" s="62">
        <f t="shared" si="8"/>
        <v>-1</v>
      </c>
      <c r="AP43" s="62">
        <f t="shared" si="9"/>
        <v>-1</v>
      </c>
      <c r="AQ43" s="62">
        <f t="shared" si="10"/>
        <v>-1</v>
      </c>
      <c r="AR43" s="62">
        <f t="shared" si="11"/>
        <v>-1</v>
      </c>
      <c r="AS43" s="62">
        <f t="shared" si="12"/>
        <v>-1</v>
      </c>
      <c r="AT43" s="62">
        <f t="shared" si="13"/>
        <v>-1</v>
      </c>
      <c r="AU43" s="62">
        <f t="shared" si="14"/>
        <v>-0.90520277994284226</v>
      </c>
    </row>
    <row r="44" spans="1:47" x14ac:dyDescent="0.25">
      <c r="A44" s="59">
        <v>2023</v>
      </c>
      <c r="B44" s="60" t="s">
        <v>73</v>
      </c>
      <c r="C44" s="61" t="s">
        <v>74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500000000</v>
      </c>
      <c r="K44" s="62">
        <v>0</v>
      </c>
      <c r="L44" s="62">
        <v>0</v>
      </c>
      <c r="M44" s="62">
        <v>0</v>
      </c>
      <c r="N44" s="62">
        <v>0</v>
      </c>
      <c r="O44" s="62">
        <v>500000000</v>
      </c>
      <c r="P44" s="62">
        <v>1000000000</v>
      </c>
      <c r="R44" s="62">
        <v>0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>
        <f t="shared" si="1"/>
        <v>0</v>
      </c>
      <c r="AF44" s="13" t="s">
        <v>71</v>
      </c>
      <c r="AG44" s="25" t="s">
        <v>72</v>
      </c>
      <c r="AH44" s="26">
        <v>0</v>
      </c>
      <c r="AI44" s="62" t="e">
        <f t="shared" si="2"/>
        <v>#DIV/0!</v>
      </c>
      <c r="AJ44" s="62" t="e">
        <f t="shared" si="3"/>
        <v>#DIV/0!</v>
      </c>
      <c r="AK44" s="62" t="e">
        <f t="shared" si="4"/>
        <v>#DIV/0!</v>
      </c>
      <c r="AL44" s="62" t="e">
        <f t="shared" si="5"/>
        <v>#DIV/0!</v>
      </c>
      <c r="AM44" s="62" t="e">
        <f t="shared" si="6"/>
        <v>#DIV/0!</v>
      </c>
      <c r="AN44" s="62" t="e">
        <f t="shared" si="7"/>
        <v>#DIV/0!</v>
      </c>
      <c r="AO44" s="62">
        <f t="shared" si="8"/>
        <v>-1</v>
      </c>
      <c r="AP44" s="62" t="e">
        <f t="shared" si="9"/>
        <v>#DIV/0!</v>
      </c>
      <c r="AQ44" s="62" t="e">
        <f t="shared" si="10"/>
        <v>#DIV/0!</v>
      </c>
      <c r="AR44" s="62" t="e">
        <f t="shared" si="11"/>
        <v>#DIV/0!</v>
      </c>
      <c r="AS44" s="62" t="e">
        <f t="shared" si="12"/>
        <v>#DIV/0!</v>
      </c>
      <c r="AT44" s="62">
        <f t="shared" si="13"/>
        <v>-1</v>
      </c>
      <c r="AU44" s="62">
        <f t="shared" si="14"/>
        <v>-1</v>
      </c>
    </row>
    <row r="45" spans="1:47" x14ac:dyDescent="0.25">
      <c r="A45" s="59">
        <v>2023</v>
      </c>
      <c r="B45" s="60" t="s">
        <v>75</v>
      </c>
      <c r="C45" s="61" t="s">
        <v>76</v>
      </c>
      <c r="D45" s="62">
        <v>46695000</v>
      </c>
      <c r="E45" s="62">
        <v>79695000</v>
      </c>
      <c r="F45" s="62">
        <v>79751000</v>
      </c>
      <c r="G45" s="62">
        <v>81263000</v>
      </c>
      <c r="H45" s="62">
        <v>79751000</v>
      </c>
      <c r="I45" s="62">
        <v>79751000</v>
      </c>
      <c r="J45" s="62">
        <v>79751000</v>
      </c>
      <c r="K45" s="62">
        <v>79751000</v>
      </c>
      <c r="L45" s="62">
        <v>79751000</v>
      </c>
      <c r="M45" s="62">
        <v>79751000</v>
      </c>
      <c r="N45" s="62">
        <v>79751000</v>
      </c>
      <c r="O45" s="62">
        <v>79751000</v>
      </c>
      <c r="P45" s="62">
        <v>925412000</v>
      </c>
      <c r="R45" s="62">
        <v>0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>
        <f t="shared" si="1"/>
        <v>0</v>
      </c>
      <c r="AF45" s="13" t="s">
        <v>73</v>
      </c>
      <c r="AG45" s="25" t="s">
        <v>74</v>
      </c>
      <c r="AH45" s="26">
        <v>0</v>
      </c>
      <c r="AI45" s="62">
        <f t="shared" si="2"/>
        <v>-1</v>
      </c>
      <c r="AJ45" s="62">
        <f t="shared" si="3"/>
        <v>-1</v>
      </c>
      <c r="AK45" s="62">
        <f t="shared" si="4"/>
        <v>-1</v>
      </c>
      <c r="AL45" s="62">
        <f t="shared" si="5"/>
        <v>-1</v>
      </c>
      <c r="AM45" s="62">
        <f t="shared" si="6"/>
        <v>-1</v>
      </c>
      <c r="AN45" s="62">
        <f t="shared" si="7"/>
        <v>-1</v>
      </c>
      <c r="AO45" s="62">
        <f t="shared" si="8"/>
        <v>-1</v>
      </c>
      <c r="AP45" s="62">
        <f t="shared" si="9"/>
        <v>-1</v>
      </c>
      <c r="AQ45" s="62">
        <f t="shared" si="10"/>
        <v>-1</v>
      </c>
      <c r="AR45" s="62">
        <f t="shared" si="11"/>
        <v>-1</v>
      </c>
      <c r="AS45" s="62">
        <f t="shared" si="12"/>
        <v>-1</v>
      </c>
      <c r="AT45" s="62">
        <f t="shared" si="13"/>
        <v>-1</v>
      </c>
      <c r="AU45" s="62">
        <f t="shared" si="14"/>
        <v>-1</v>
      </c>
    </row>
    <row r="46" spans="1:47" x14ac:dyDescent="0.25">
      <c r="A46" s="59">
        <v>2023</v>
      </c>
      <c r="B46" s="60" t="s">
        <v>813</v>
      </c>
      <c r="C46" s="61" t="s">
        <v>72</v>
      </c>
      <c r="D46" s="62">
        <v>120000000</v>
      </c>
      <c r="E46" s="62">
        <v>120000000</v>
      </c>
      <c r="F46" s="62">
        <v>120000000</v>
      </c>
      <c r="G46" s="62">
        <v>120000000</v>
      </c>
      <c r="H46" s="62">
        <v>120000000</v>
      </c>
      <c r="I46" s="62">
        <v>120000000</v>
      </c>
      <c r="J46" s="62">
        <v>120000000</v>
      </c>
      <c r="K46" s="62">
        <v>120000000</v>
      </c>
      <c r="L46" s="62">
        <v>120000000</v>
      </c>
      <c r="M46" s="62">
        <v>120000000</v>
      </c>
      <c r="N46" s="62">
        <v>120000000</v>
      </c>
      <c r="O46" s="62">
        <v>120000000</v>
      </c>
      <c r="P46" s="62">
        <v>1440000000</v>
      </c>
      <c r="R46" s="62">
        <v>34907705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>
        <f t="shared" si="1"/>
        <v>34907705</v>
      </c>
      <c r="AF46" s="13" t="s">
        <v>75</v>
      </c>
      <c r="AG46" s="25" t="s">
        <v>76</v>
      </c>
      <c r="AH46" s="26">
        <v>34907705</v>
      </c>
      <c r="AI46" s="62">
        <f t="shared" si="2"/>
        <v>-0.7091024583333333</v>
      </c>
      <c r="AJ46" s="62">
        <f t="shared" si="3"/>
        <v>-1</v>
      </c>
      <c r="AK46" s="62">
        <f t="shared" si="4"/>
        <v>-1</v>
      </c>
      <c r="AL46" s="62">
        <f t="shared" si="5"/>
        <v>-1</v>
      </c>
      <c r="AM46" s="62">
        <f t="shared" si="6"/>
        <v>-1</v>
      </c>
      <c r="AN46" s="62">
        <f t="shared" si="7"/>
        <v>-1</v>
      </c>
      <c r="AO46" s="62">
        <f t="shared" si="8"/>
        <v>-1</v>
      </c>
      <c r="AP46" s="62">
        <f t="shared" si="9"/>
        <v>-1</v>
      </c>
      <c r="AQ46" s="62">
        <f t="shared" si="10"/>
        <v>-1</v>
      </c>
      <c r="AR46" s="62">
        <f t="shared" si="11"/>
        <v>-1</v>
      </c>
      <c r="AS46" s="62">
        <f t="shared" si="12"/>
        <v>-1</v>
      </c>
      <c r="AT46" s="62">
        <f t="shared" si="13"/>
        <v>-1</v>
      </c>
      <c r="AU46" s="62">
        <f t="shared" si="14"/>
        <v>-0.97575853819444447</v>
      </c>
    </row>
    <row r="47" spans="1:47" x14ac:dyDescent="0.25">
      <c r="A47" s="56">
        <v>2023</v>
      </c>
      <c r="B47" s="57" t="s">
        <v>77</v>
      </c>
      <c r="C47" s="58" t="s">
        <v>78</v>
      </c>
      <c r="D47" s="55">
        <v>3225130231.835835</v>
      </c>
      <c r="E47" s="55">
        <v>5251685224.0358353</v>
      </c>
      <c r="F47" s="55">
        <v>4535921403.1458349</v>
      </c>
      <c r="G47" s="55">
        <v>3438776742.2358351</v>
      </c>
      <c r="H47" s="55">
        <v>4063267609.335835</v>
      </c>
      <c r="I47" s="55">
        <v>4063292650.3058348</v>
      </c>
      <c r="J47" s="55">
        <v>3732812693.085835</v>
      </c>
      <c r="K47" s="55">
        <v>3616814541.0958352</v>
      </c>
      <c r="L47" s="55">
        <v>4257404817.0958347</v>
      </c>
      <c r="M47" s="55">
        <v>3309020312.835835</v>
      </c>
      <c r="N47" s="55">
        <v>4111989565.5558348</v>
      </c>
      <c r="O47" s="55">
        <v>4362243579.0958347</v>
      </c>
      <c r="P47" s="55">
        <v>47968359369.660019</v>
      </c>
      <c r="R47" s="55">
        <v>2467550037</v>
      </c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>
        <f t="shared" si="1"/>
        <v>2467550037</v>
      </c>
      <c r="AF47" s="11" t="s">
        <v>77</v>
      </c>
      <c r="AG47" s="5" t="s">
        <v>78</v>
      </c>
      <c r="AH47" s="6">
        <f>+AH48+AH72+AH95</f>
        <v>2467550037</v>
      </c>
      <c r="AI47" s="55">
        <f t="shared" si="2"/>
        <v>-0.23489910185877952</v>
      </c>
      <c r="AJ47" s="55">
        <f t="shared" si="3"/>
        <v>-1</v>
      </c>
      <c r="AK47" s="55">
        <f t="shared" si="4"/>
        <v>-1</v>
      </c>
      <c r="AL47" s="55">
        <f t="shared" si="5"/>
        <v>-1</v>
      </c>
      <c r="AM47" s="55">
        <f t="shared" si="6"/>
        <v>-1</v>
      </c>
      <c r="AN47" s="55">
        <f t="shared" si="7"/>
        <v>-1</v>
      </c>
      <c r="AO47" s="55">
        <f t="shared" si="8"/>
        <v>-1</v>
      </c>
      <c r="AP47" s="55">
        <f t="shared" si="9"/>
        <v>-1</v>
      </c>
      <c r="AQ47" s="55">
        <f t="shared" si="10"/>
        <v>-1</v>
      </c>
      <c r="AR47" s="55">
        <f t="shared" si="11"/>
        <v>-1</v>
      </c>
      <c r="AS47" s="55">
        <f t="shared" si="12"/>
        <v>-1</v>
      </c>
      <c r="AT47" s="55">
        <f t="shared" si="13"/>
        <v>-1</v>
      </c>
      <c r="AU47" s="55">
        <f t="shared" si="14"/>
        <v>-0.94855879856168845</v>
      </c>
    </row>
    <row r="48" spans="1:47" x14ac:dyDescent="0.25">
      <c r="A48" s="56">
        <v>2023</v>
      </c>
      <c r="B48" s="57" t="s">
        <v>79</v>
      </c>
      <c r="C48" s="58" t="s">
        <v>12</v>
      </c>
      <c r="D48" s="55">
        <v>2632223156.5538845</v>
      </c>
      <c r="E48" s="55">
        <v>4586999471.3538847</v>
      </c>
      <c r="F48" s="55">
        <v>3087510398.8638849</v>
      </c>
      <c r="G48" s="55">
        <v>2819869943.5538845</v>
      </c>
      <c r="H48" s="55">
        <v>3471604881.0538845</v>
      </c>
      <c r="I48" s="55">
        <v>3475494575.0238843</v>
      </c>
      <c r="J48" s="55">
        <v>3094735617.8038845</v>
      </c>
      <c r="K48" s="55">
        <v>3004157989.8138847</v>
      </c>
      <c r="L48" s="55">
        <v>2824906334.8138847</v>
      </c>
      <c r="M48" s="55">
        <v>2693867164.5538845</v>
      </c>
      <c r="N48" s="55">
        <v>3079387097.2738843</v>
      </c>
      <c r="O48" s="55">
        <v>3580653005.8138847</v>
      </c>
      <c r="P48" s="55">
        <v>38351409636.476624</v>
      </c>
      <c r="R48" s="55">
        <v>2467550037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>
        <f t="shared" si="1"/>
        <v>2467550037</v>
      </c>
      <c r="AF48" s="11" t="s">
        <v>79</v>
      </c>
      <c r="AG48" s="5" t="s">
        <v>12</v>
      </c>
      <c r="AH48" s="6">
        <f>+AH49</f>
        <v>2467550037</v>
      </c>
      <c r="AI48" s="55">
        <f t="shared" si="2"/>
        <v>-6.2560470659134809E-2</v>
      </c>
      <c r="AJ48" s="55">
        <f t="shared" si="3"/>
        <v>-1</v>
      </c>
      <c r="AK48" s="55">
        <f t="shared" si="4"/>
        <v>-1</v>
      </c>
      <c r="AL48" s="55">
        <f t="shared" si="5"/>
        <v>-1</v>
      </c>
      <c r="AM48" s="55">
        <f t="shared" si="6"/>
        <v>-1</v>
      </c>
      <c r="AN48" s="55">
        <f t="shared" si="7"/>
        <v>-1</v>
      </c>
      <c r="AO48" s="55">
        <f t="shared" si="8"/>
        <v>-1</v>
      </c>
      <c r="AP48" s="55">
        <f t="shared" si="9"/>
        <v>-1</v>
      </c>
      <c r="AQ48" s="55">
        <f t="shared" si="10"/>
        <v>-1</v>
      </c>
      <c r="AR48" s="55">
        <f t="shared" si="11"/>
        <v>-1</v>
      </c>
      <c r="AS48" s="55">
        <f t="shared" si="12"/>
        <v>-1</v>
      </c>
      <c r="AT48" s="55">
        <f t="shared" si="13"/>
        <v>-1</v>
      </c>
      <c r="AU48" s="55">
        <f t="shared" si="14"/>
        <v>-0.93565946961560764</v>
      </c>
    </row>
    <row r="49" spans="1:47" x14ac:dyDescent="0.25">
      <c r="A49" s="56">
        <v>2023</v>
      </c>
      <c r="B49" s="57" t="s">
        <v>80</v>
      </c>
      <c r="C49" s="58" t="s">
        <v>14</v>
      </c>
      <c r="D49" s="55">
        <v>2632223156.5538845</v>
      </c>
      <c r="E49" s="55">
        <v>4586999471.3538847</v>
      </c>
      <c r="F49" s="55">
        <v>3087510398.8638849</v>
      </c>
      <c r="G49" s="55">
        <v>2819869943.5538845</v>
      </c>
      <c r="H49" s="55">
        <v>3471604881.0538845</v>
      </c>
      <c r="I49" s="55">
        <v>3475494575.0238843</v>
      </c>
      <c r="J49" s="55">
        <v>3094735617.8038845</v>
      </c>
      <c r="K49" s="55">
        <v>3004157989.8138847</v>
      </c>
      <c r="L49" s="55">
        <v>2824906334.8138847</v>
      </c>
      <c r="M49" s="55">
        <v>2693867164.5538845</v>
      </c>
      <c r="N49" s="55">
        <v>3079387097.2738843</v>
      </c>
      <c r="O49" s="55">
        <v>3580653005.8138847</v>
      </c>
      <c r="P49" s="55">
        <v>38351409636.476624</v>
      </c>
      <c r="R49" s="55">
        <v>2467550037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>
        <f t="shared" si="1"/>
        <v>2467550037</v>
      </c>
      <c r="AF49" s="14" t="s">
        <v>80</v>
      </c>
      <c r="AG49" s="9" t="s">
        <v>14</v>
      </c>
      <c r="AH49" s="10">
        <f>+AH50+AH54+AH57+AH59+AH61+AH63+AH65+AH68+AH71</f>
        <v>2467550037</v>
      </c>
      <c r="AI49" s="55">
        <f t="shared" si="2"/>
        <v>-6.2560470659134809E-2</v>
      </c>
      <c r="AJ49" s="55">
        <f t="shared" si="3"/>
        <v>-1</v>
      </c>
      <c r="AK49" s="55">
        <f t="shared" si="4"/>
        <v>-1</v>
      </c>
      <c r="AL49" s="55">
        <f t="shared" si="5"/>
        <v>-1</v>
      </c>
      <c r="AM49" s="55">
        <f t="shared" si="6"/>
        <v>-1</v>
      </c>
      <c r="AN49" s="55">
        <f t="shared" si="7"/>
        <v>-1</v>
      </c>
      <c r="AO49" s="55">
        <f t="shared" si="8"/>
        <v>-1</v>
      </c>
      <c r="AP49" s="55">
        <f t="shared" si="9"/>
        <v>-1</v>
      </c>
      <c r="AQ49" s="55">
        <f t="shared" si="10"/>
        <v>-1</v>
      </c>
      <c r="AR49" s="55">
        <f t="shared" si="11"/>
        <v>-1</v>
      </c>
      <c r="AS49" s="55">
        <f t="shared" si="12"/>
        <v>-1</v>
      </c>
      <c r="AT49" s="55">
        <f t="shared" si="13"/>
        <v>-1</v>
      </c>
      <c r="AU49" s="55">
        <f t="shared" si="14"/>
        <v>-0.93565946961560764</v>
      </c>
    </row>
    <row r="50" spans="1:47" x14ac:dyDescent="0.25">
      <c r="A50" s="56">
        <v>2023</v>
      </c>
      <c r="B50" s="57" t="s">
        <v>81</v>
      </c>
      <c r="C50" s="58" t="s">
        <v>16</v>
      </c>
      <c r="D50" s="55">
        <v>2359911643.5538845</v>
      </c>
      <c r="E50" s="55">
        <v>3804582033.8538847</v>
      </c>
      <c r="F50" s="55">
        <v>2931231054.1038847</v>
      </c>
      <c r="G50" s="55">
        <v>2546817663.5538845</v>
      </c>
      <c r="H50" s="55">
        <v>2773003283.5538845</v>
      </c>
      <c r="I50" s="55">
        <v>3208619732.8038845</v>
      </c>
      <c r="J50" s="55">
        <v>2800151887.8038845</v>
      </c>
      <c r="K50" s="55">
        <v>2722216982.5538845</v>
      </c>
      <c r="L50" s="55">
        <v>2667610819.5538845</v>
      </c>
      <c r="M50" s="55">
        <v>2420814884.5538845</v>
      </c>
      <c r="N50" s="55">
        <v>2386339025.5538845</v>
      </c>
      <c r="O50" s="55">
        <v>2332041187.5538845</v>
      </c>
      <c r="P50" s="55">
        <v>32953340198.996628</v>
      </c>
      <c r="R50" s="55">
        <v>2467550037</v>
      </c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>
        <f t="shared" si="1"/>
        <v>2467550037</v>
      </c>
      <c r="AF50" s="14" t="s">
        <v>81</v>
      </c>
      <c r="AG50" s="9" t="s">
        <v>16</v>
      </c>
      <c r="AH50" s="10">
        <f>+AH51+AH52+AH53</f>
        <v>2467550037</v>
      </c>
      <c r="AI50" s="55">
        <f t="shared" si="2"/>
        <v>4.5611196393784713E-2</v>
      </c>
      <c r="AJ50" s="55">
        <f t="shared" si="3"/>
        <v>-1</v>
      </c>
      <c r="AK50" s="55">
        <f t="shared" si="4"/>
        <v>-1</v>
      </c>
      <c r="AL50" s="55">
        <f t="shared" si="5"/>
        <v>-1</v>
      </c>
      <c r="AM50" s="55">
        <f t="shared" si="6"/>
        <v>-1</v>
      </c>
      <c r="AN50" s="55">
        <f t="shared" si="7"/>
        <v>-1</v>
      </c>
      <c r="AO50" s="55">
        <f t="shared" si="8"/>
        <v>-1</v>
      </c>
      <c r="AP50" s="55">
        <f t="shared" si="9"/>
        <v>-1</v>
      </c>
      <c r="AQ50" s="55">
        <f t="shared" si="10"/>
        <v>-1</v>
      </c>
      <c r="AR50" s="55">
        <f t="shared" si="11"/>
        <v>-1</v>
      </c>
      <c r="AS50" s="55">
        <f t="shared" si="12"/>
        <v>-1</v>
      </c>
      <c r="AT50" s="55">
        <f t="shared" si="13"/>
        <v>-1</v>
      </c>
      <c r="AU50" s="55">
        <f t="shared" si="14"/>
        <v>-0.92511988095594833</v>
      </c>
    </row>
    <row r="51" spans="1:47" x14ac:dyDescent="0.25">
      <c r="A51" s="59">
        <v>2023</v>
      </c>
      <c r="B51" s="64">
        <v>10201010101</v>
      </c>
      <c r="C51" s="65" t="s">
        <v>83</v>
      </c>
      <c r="D51" s="62">
        <v>1955513298.8405511</v>
      </c>
      <c r="E51" s="62">
        <v>3509583689.1405516</v>
      </c>
      <c r="F51" s="62">
        <v>2641897709.3905516</v>
      </c>
      <c r="G51" s="62">
        <v>2257484318.8405514</v>
      </c>
      <c r="H51" s="62">
        <v>2483669938.8405514</v>
      </c>
      <c r="I51" s="62">
        <v>2919286388.0905514</v>
      </c>
      <c r="J51" s="62">
        <v>2453218543.0905514</v>
      </c>
      <c r="K51" s="62">
        <v>2433018637.8405514</v>
      </c>
      <c r="L51" s="62">
        <v>2378277474.8405514</v>
      </c>
      <c r="M51" s="62">
        <v>2131481539.8405511</v>
      </c>
      <c r="N51" s="62">
        <v>2097005680.8405511</v>
      </c>
      <c r="O51" s="62">
        <v>2048407842.8405511</v>
      </c>
      <c r="P51" s="62">
        <v>29308845062.436611</v>
      </c>
      <c r="R51" s="62">
        <v>2313681120</v>
      </c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>
        <f t="shared" si="1"/>
        <v>2313681120</v>
      </c>
      <c r="AF51" s="13" t="s">
        <v>82</v>
      </c>
      <c r="AG51" s="25" t="s">
        <v>83</v>
      </c>
      <c r="AH51" s="26">
        <v>2313681120</v>
      </c>
      <c r="AI51" s="62">
        <f t="shared" si="2"/>
        <v>0.18315795723394526</v>
      </c>
      <c r="AJ51" s="62">
        <f t="shared" si="3"/>
        <v>-1</v>
      </c>
      <c r="AK51" s="62">
        <f t="shared" si="4"/>
        <v>-1</v>
      </c>
      <c r="AL51" s="62">
        <f t="shared" si="5"/>
        <v>-1</v>
      </c>
      <c r="AM51" s="62">
        <f t="shared" si="6"/>
        <v>-1</v>
      </c>
      <c r="AN51" s="62">
        <f t="shared" si="7"/>
        <v>-1</v>
      </c>
      <c r="AO51" s="62">
        <f t="shared" si="8"/>
        <v>-1</v>
      </c>
      <c r="AP51" s="62">
        <f t="shared" si="9"/>
        <v>-1</v>
      </c>
      <c r="AQ51" s="62">
        <f t="shared" si="10"/>
        <v>-1</v>
      </c>
      <c r="AR51" s="62">
        <f t="shared" si="11"/>
        <v>-1</v>
      </c>
      <c r="AS51" s="62">
        <f t="shared" si="12"/>
        <v>-1</v>
      </c>
      <c r="AT51" s="62">
        <f t="shared" si="13"/>
        <v>-1</v>
      </c>
      <c r="AU51" s="62">
        <f t="shared" si="14"/>
        <v>-0.92105860483170976</v>
      </c>
    </row>
    <row r="52" spans="1:47" x14ac:dyDescent="0.25">
      <c r="A52" s="59">
        <v>2023</v>
      </c>
      <c r="B52" s="64">
        <v>10201010102</v>
      </c>
      <c r="C52" s="61" t="s">
        <v>85</v>
      </c>
      <c r="D52" s="62">
        <v>260398344.71333334</v>
      </c>
      <c r="E52" s="62">
        <v>260398344.71333334</v>
      </c>
      <c r="F52" s="62">
        <v>260398344.71333334</v>
      </c>
      <c r="G52" s="62">
        <v>260398344.71333334</v>
      </c>
      <c r="H52" s="62">
        <v>260398344.71333334</v>
      </c>
      <c r="I52" s="62">
        <v>260398344.71333334</v>
      </c>
      <c r="J52" s="62">
        <v>260398344.71333334</v>
      </c>
      <c r="K52" s="62">
        <v>260398344.71333334</v>
      </c>
      <c r="L52" s="62">
        <v>260398344.71333334</v>
      </c>
      <c r="M52" s="62">
        <v>260398344.71333334</v>
      </c>
      <c r="N52" s="62">
        <v>260398344.71333334</v>
      </c>
      <c r="O52" s="62">
        <v>260398344.71333334</v>
      </c>
      <c r="P52" s="62">
        <v>3124780136.5599995</v>
      </c>
      <c r="R52" s="62">
        <v>146618917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>
        <f t="shared" si="1"/>
        <v>146618917</v>
      </c>
      <c r="AF52" s="13" t="s">
        <v>84</v>
      </c>
      <c r="AG52" s="25" t="s">
        <v>85</v>
      </c>
      <c r="AH52" s="26">
        <v>146618917</v>
      </c>
      <c r="AI52" s="62">
        <f t="shared" si="2"/>
        <v>-0.43694374416469717</v>
      </c>
      <c r="AJ52" s="62">
        <f t="shared" si="3"/>
        <v>-1</v>
      </c>
      <c r="AK52" s="62">
        <f t="shared" si="4"/>
        <v>-1</v>
      </c>
      <c r="AL52" s="62">
        <f t="shared" si="5"/>
        <v>-1</v>
      </c>
      <c r="AM52" s="62">
        <f t="shared" si="6"/>
        <v>-1</v>
      </c>
      <c r="AN52" s="62">
        <f t="shared" si="7"/>
        <v>-1</v>
      </c>
      <c r="AO52" s="62">
        <f t="shared" si="8"/>
        <v>-1</v>
      </c>
      <c r="AP52" s="62">
        <f t="shared" si="9"/>
        <v>-1</v>
      </c>
      <c r="AQ52" s="62">
        <f t="shared" si="10"/>
        <v>-1</v>
      </c>
      <c r="AR52" s="62">
        <f t="shared" si="11"/>
        <v>-1</v>
      </c>
      <c r="AS52" s="62">
        <f t="shared" si="12"/>
        <v>-1</v>
      </c>
      <c r="AT52" s="62">
        <f t="shared" si="13"/>
        <v>-1</v>
      </c>
      <c r="AU52" s="62">
        <f t="shared" si="14"/>
        <v>-0.95307864534705811</v>
      </c>
    </row>
    <row r="53" spans="1:47" x14ac:dyDescent="0.25">
      <c r="A53" s="59">
        <v>2023</v>
      </c>
      <c r="B53" s="64">
        <v>10201010103</v>
      </c>
      <c r="C53" s="61" t="s">
        <v>87</v>
      </c>
      <c r="D53" s="62">
        <v>144000000</v>
      </c>
      <c r="E53" s="62">
        <v>34600000</v>
      </c>
      <c r="F53" s="62">
        <v>28935000</v>
      </c>
      <c r="G53" s="62">
        <v>28935000</v>
      </c>
      <c r="H53" s="62">
        <v>28935000</v>
      </c>
      <c r="I53" s="62">
        <v>28935000</v>
      </c>
      <c r="J53" s="62">
        <v>86535000</v>
      </c>
      <c r="K53" s="62">
        <v>28800000</v>
      </c>
      <c r="L53" s="62">
        <v>28935000</v>
      </c>
      <c r="M53" s="62">
        <v>28935000</v>
      </c>
      <c r="N53" s="62">
        <v>28935000</v>
      </c>
      <c r="O53" s="62">
        <v>23235000</v>
      </c>
      <c r="P53" s="62">
        <v>519715000</v>
      </c>
      <c r="R53" s="62">
        <v>7250000</v>
      </c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>
        <f t="shared" si="1"/>
        <v>7250000</v>
      </c>
      <c r="AF53" s="13" t="s">
        <v>86</v>
      </c>
      <c r="AG53" s="25" t="s">
        <v>87</v>
      </c>
      <c r="AH53" s="26">
        <v>7250000</v>
      </c>
      <c r="AI53" s="62">
        <f t="shared" si="2"/>
        <v>-0.94965277777777779</v>
      </c>
      <c r="AJ53" s="62">
        <f t="shared" si="3"/>
        <v>-1</v>
      </c>
      <c r="AK53" s="62">
        <f t="shared" si="4"/>
        <v>-1</v>
      </c>
      <c r="AL53" s="62">
        <f t="shared" si="5"/>
        <v>-1</v>
      </c>
      <c r="AM53" s="62">
        <f t="shared" si="6"/>
        <v>-1</v>
      </c>
      <c r="AN53" s="62">
        <f t="shared" si="7"/>
        <v>-1</v>
      </c>
      <c r="AO53" s="62">
        <f t="shared" si="8"/>
        <v>-1</v>
      </c>
      <c r="AP53" s="62">
        <f t="shared" si="9"/>
        <v>-1</v>
      </c>
      <c r="AQ53" s="62">
        <f t="shared" si="10"/>
        <v>-1</v>
      </c>
      <c r="AR53" s="62">
        <f t="shared" si="11"/>
        <v>-1</v>
      </c>
      <c r="AS53" s="62">
        <f t="shared" si="12"/>
        <v>-1</v>
      </c>
      <c r="AT53" s="62">
        <f t="shared" si="13"/>
        <v>-1</v>
      </c>
      <c r="AU53" s="62">
        <f t="shared" si="14"/>
        <v>-0.98605004666018881</v>
      </c>
    </row>
    <row r="54" spans="1:47" x14ac:dyDescent="0.25">
      <c r="A54" s="56">
        <v>2023</v>
      </c>
      <c r="B54" s="57" t="s">
        <v>88</v>
      </c>
      <c r="C54" s="58" t="s">
        <v>20</v>
      </c>
      <c r="D54" s="55">
        <v>4200000</v>
      </c>
      <c r="E54" s="55">
        <v>4635456</v>
      </c>
      <c r="F54" s="55">
        <v>24635456</v>
      </c>
      <c r="G54" s="55">
        <v>4635456</v>
      </c>
      <c r="H54" s="55">
        <v>4635456</v>
      </c>
      <c r="I54" s="55">
        <v>4635456</v>
      </c>
      <c r="J54" s="55">
        <v>24635456</v>
      </c>
      <c r="K54" s="55">
        <v>4635456</v>
      </c>
      <c r="L54" s="55">
        <v>4635456</v>
      </c>
      <c r="M54" s="55">
        <v>4635456</v>
      </c>
      <c r="N54" s="55">
        <v>4635456</v>
      </c>
      <c r="O54" s="55">
        <v>4635456</v>
      </c>
      <c r="P54" s="55">
        <v>95190016</v>
      </c>
      <c r="R54" s="55">
        <v>0</v>
      </c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>
        <f t="shared" si="1"/>
        <v>0</v>
      </c>
      <c r="AF54" s="14" t="s">
        <v>88</v>
      </c>
      <c r="AG54" s="9" t="s">
        <v>20</v>
      </c>
      <c r="AH54" s="10">
        <f>+AH55+AH56</f>
        <v>0</v>
      </c>
      <c r="AI54" s="55">
        <f t="shared" si="2"/>
        <v>-1</v>
      </c>
      <c r="AJ54" s="55">
        <f t="shared" si="3"/>
        <v>-1</v>
      </c>
      <c r="AK54" s="55">
        <f t="shared" si="4"/>
        <v>-1</v>
      </c>
      <c r="AL54" s="55">
        <f t="shared" si="5"/>
        <v>-1</v>
      </c>
      <c r="AM54" s="55">
        <f t="shared" si="6"/>
        <v>-1</v>
      </c>
      <c r="AN54" s="55">
        <f t="shared" si="7"/>
        <v>-1</v>
      </c>
      <c r="AO54" s="55">
        <f t="shared" si="8"/>
        <v>-1</v>
      </c>
      <c r="AP54" s="55">
        <f t="shared" si="9"/>
        <v>-1</v>
      </c>
      <c r="AQ54" s="55">
        <f t="shared" si="10"/>
        <v>-1</v>
      </c>
      <c r="AR54" s="55">
        <f t="shared" si="11"/>
        <v>-1</v>
      </c>
      <c r="AS54" s="55">
        <f t="shared" si="12"/>
        <v>-1</v>
      </c>
      <c r="AT54" s="55">
        <f t="shared" si="13"/>
        <v>-1</v>
      </c>
      <c r="AU54" s="55">
        <f t="shared" si="14"/>
        <v>-1</v>
      </c>
    </row>
    <row r="55" spans="1:47" x14ac:dyDescent="0.25">
      <c r="A55" s="59">
        <v>2023</v>
      </c>
      <c r="B55" s="64">
        <v>10201010401</v>
      </c>
      <c r="C55" s="61" t="s">
        <v>83</v>
      </c>
      <c r="D55" s="62">
        <v>0</v>
      </c>
      <c r="E55" s="62">
        <v>0</v>
      </c>
      <c r="F55" s="62">
        <v>20000000</v>
      </c>
      <c r="G55" s="62">
        <v>0</v>
      </c>
      <c r="H55" s="62">
        <v>0</v>
      </c>
      <c r="I55" s="62">
        <v>0</v>
      </c>
      <c r="J55" s="62">
        <v>20000000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40000000</v>
      </c>
      <c r="R55" s="62">
        <v>0</v>
      </c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>
        <f t="shared" si="1"/>
        <v>0</v>
      </c>
      <c r="AF55" s="13" t="s">
        <v>89</v>
      </c>
      <c r="AG55" s="25" t="s">
        <v>83</v>
      </c>
      <c r="AH55" s="26">
        <v>0</v>
      </c>
      <c r="AI55" s="62" t="e">
        <f t="shared" si="2"/>
        <v>#DIV/0!</v>
      </c>
      <c r="AJ55" s="62" t="e">
        <f t="shared" si="3"/>
        <v>#DIV/0!</v>
      </c>
      <c r="AK55" s="62">
        <f t="shared" si="4"/>
        <v>-1</v>
      </c>
      <c r="AL55" s="62" t="e">
        <f t="shared" si="5"/>
        <v>#DIV/0!</v>
      </c>
      <c r="AM55" s="62" t="e">
        <f t="shared" si="6"/>
        <v>#DIV/0!</v>
      </c>
      <c r="AN55" s="62" t="e">
        <f t="shared" si="7"/>
        <v>#DIV/0!</v>
      </c>
      <c r="AO55" s="62">
        <f t="shared" si="8"/>
        <v>-1</v>
      </c>
      <c r="AP55" s="62" t="e">
        <f t="shared" si="9"/>
        <v>#DIV/0!</v>
      </c>
      <c r="AQ55" s="62" t="e">
        <f t="shared" si="10"/>
        <v>#DIV/0!</v>
      </c>
      <c r="AR55" s="62" t="e">
        <f t="shared" si="11"/>
        <v>#DIV/0!</v>
      </c>
      <c r="AS55" s="62" t="e">
        <f t="shared" si="12"/>
        <v>#DIV/0!</v>
      </c>
      <c r="AT55" s="62" t="e">
        <f t="shared" si="13"/>
        <v>#DIV/0!</v>
      </c>
      <c r="AU55" s="62">
        <f t="shared" si="14"/>
        <v>-1</v>
      </c>
    </row>
    <row r="56" spans="1:47" x14ac:dyDescent="0.25">
      <c r="A56" s="59">
        <v>2023</v>
      </c>
      <c r="B56" s="64">
        <v>10201010402</v>
      </c>
      <c r="C56" s="61" t="s">
        <v>85</v>
      </c>
      <c r="D56" s="62">
        <v>4200000</v>
      </c>
      <c r="E56" s="62">
        <v>4635456</v>
      </c>
      <c r="F56" s="62">
        <v>4635456</v>
      </c>
      <c r="G56" s="62">
        <v>4635456</v>
      </c>
      <c r="H56" s="62">
        <v>4635456</v>
      </c>
      <c r="I56" s="62">
        <v>4635456</v>
      </c>
      <c r="J56" s="62">
        <v>4635456</v>
      </c>
      <c r="K56" s="62">
        <v>4635456</v>
      </c>
      <c r="L56" s="62">
        <v>4635456</v>
      </c>
      <c r="M56" s="62">
        <v>4635456</v>
      </c>
      <c r="N56" s="62">
        <v>4635456</v>
      </c>
      <c r="O56" s="62">
        <v>4635456</v>
      </c>
      <c r="P56" s="62">
        <v>55190016</v>
      </c>
      <c r="R56" s="62">
        <v>0</v>
      </c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>
        <f t="shared" si="1"/>
        <v>0</v>
      </c>
      <c r="AF56" s="13" t="s">
        <v>90</v>
      </c>
      <c r="AG56" s="25" t="s">
        <v>85</v>
      </c>
      <c r="AH56" s="26">
        <v>0</v>
      </c>
      <c r="AI56" s="62">
        <f t="shared" si="2"/>
        <v>-1</v>
      </c>
      <c r="AJ56" s="62">
        <f t="shared" si="3"/>
        <v>-1</v>
      </c>
      <c r="AK56" s="62">
        <f t="shared" si="4"/>
        <v>-1</v>
      </c>
      <c r="AL56" s="62">
        <f t="shared" si="5"/>
        <v>-1</v>
      </c>
      <c r="AM56" s="62">
        <f t="shared" si="6"/>
        <v>-1</v>
      </c>
      <c r="AN56" s="62">
        <f t="shared" si="7"/>
        <v>-1</v>
      </c>
      <c r="AO56" s="62">
        <f t="shared" si="8"/>
        <v>-1</v>
      </c>
      <c r="AP56" s="62">
        <f t="shared" si="9"/>
        <v>-1</v>
      </c>
      <c r="AQ56" s="62">
        <f t="shared" si="10"/>
        <v>-1</v>
      </c>
      <c r="AR56" s="62">
        <f t="shared" si="11"/>
        <v>-1</v>
      </c>
      <c r="AS56" s="62">
        <f t="shared" si="12"/>
        <v>-1</v>
      </c>
      <c r="AT56" s="62">
        <f t="shared" si="13"/>
        <v>-1</v>
      </c>
      <c r="AU56" s="62">
        <f t="shared" si="14"/>
        <v>-1</v>
      </c>
    </row>
    <row r="57" spans="1:47" x14ac:dyDescent="0.25">
      <c r="A57" s="56">
        <v>2023</v>
      </c>
      <c r="B57" s="57" t="s">
        <v>91</v>
      </c>
      <c r="C57" s="58" t="s">
        <v>22</v>
      </c>
      <c r="D57" s="55">
        <v>7000000</v>
      </c>
      <c r="E57" s="55">
        <v>7305311</v>
      </c>
      <c r="F57" s="55">
        <v>7305311</v>
      </c>
      <c r="G57" s="55">
        <v>7305311</v>
      </c>
      <c r="H57" s="55">
        <v>7305311</v>
      </c>
      <c r="I57" s="55">
        <v>7305311</v>
      </c>
      <c r="J57" s="55">
        <v>7305311</v>
      </c>
      <c r="K57" s="55">
        <v>7305311</v>
      </c>
      <c r="L57" s="55">
        <v>7305311</v>
      </c>
      <c r="M57" s="55">
        <v>7305311</v>
      </c>
      <c r="N57" s="55">
        <v>7305311</v>
      </c>
      <c r="O57" s="55">
        <v>7305311</v>
      </c>
      <c r="P57" s="55">
        <v>87358421</v>
      </c>
      <c r="R57" s="55">
        <v>0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>
        <f t="shared" si="1"/>
        <v>0</v>
      </c>
      <c r="AF57" s="14" t="s">
        <v>91</v>
      </c>
      <c r="AG57" s="9" t="s">
        <v>22</v>
      </c>
      <c r="AH57" s="10">
        <f>+AH58</f>
        <v>0</v>
      </c>
      <c r="AI57" s="55">
        <f t="shared" si="2"/>
        <v>-1</v>
      </c>
      <c r="AJ57" s="55">
        <f t="shared" si="3"/>
        <v>-1</v>
      </c>
      <c r="AK57" s="55">
        <f t="shared" si="4"/>
        <v>-1</v>
      </c>
      <c r="AL57" s="55">
        <f t="shared" si="5"/>
        <v>-1</v>
      </c>
      <c r="AM57" s="55">
        <f t="shared" si="6"/>
        <v>-1</v>
      </c>
      <c r="AN57" s="55">
        <f t="shared" si="7"/>
        <v>-1</v>
      </c>
      <c r="AO57" s="55">
        <f t="shared" si="8"/>
        <v>-1</v>
      </c>
      <c r="AP57" s="55">
        <f t="shared" si="9"/>
        <v>-1</v>
      </c>
      <c r="AQ57" s="55">
        <f t="shared" si="10"/>
        <v>-1</v>
      </c>
      <c r="AR57" s="55">
        <f t="shared" si="11"/>
        <v>-1</v>
      </c>
      <c r="AS57" s="55">
        <f t="shared" si="12"/>
        <v>-1</v>
      </c>
      <c r="AT57" s="55">
        <f t="shared" si="13"/>
        <v>-1</v>
      </c>
      <c r="AU57" s="55">
        <f t="shared" si="14"/>
        <v>-1</v>
      </c>
    </row>
    <row r="58" spans="1:47" x14ac:dyDescent="0.25">
      <c r="A58" s="59">
        <v>2023</v>
      </c>
      <c r="B58" s="64">
        <v>10201010502</v>
      </c>
      <c r="C58" s="61" t="s">
        <v>85</v>
      </c>
      <c r="D58" s="62">
        <v>7000000</v>
      </c>
      <c r="E58" s="62">
        <v>7305311</v>
      </c>
      <c r="F58" s="62">
        <v>7305311</v>
      </c>
      <c r="G58" s="62">
        <v>7305311</v>
      </c>
      <c r="H58" s="62">
        <v>7305311</v>
      </c>
      <c r="I58" s="62">
        <v>7305311</v>
      </c>
      <c r="J58" s="62">
        <v>7305311</v>
      </c>
      <c r="K58" s="62">
        <v>7305311</v>
      </c>
      <c r="L58" s="62">
        <v>7305311</v>
      </c>
      <c r="M58" s="62">
        <v>7305311</v>
      </c>
      <c r="N58" s="62">
        <v>7305311</v>
      </c>
      <c r="O58" s="62">
        <v>7305311</v>
      </c>
      <c r="P58" s="62">
        <v>87358421</v>
      </c>
      <c r="R58" s="62">
        <v>0</v>
      </c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>
        <f t="shared" ref="AD58:AD98" si="15">SUM(R58:AC58)</f>
        <v>0</v>
      </c>
      <c r="AF58" s="13" t="s">
        <v>92</v>
      </c>
      <c r="AG58" s="25" t="s">
        <v>85</v>
      </c>
      <c r="AH58" s="26">
        <v>0</v>
      </c>
      <c r="AI58" s="62">
        <f t="shared" si="2"/>
        <v>-1</v>
      </c>
      <c r="AJ58" s="62">
        <f t="shared" si="3"/>
        <v>-1</v>
      </c>
      <c r="AK58" s="62">
        <f t="shared" si="4"/>
        <v>-1</v>
      </c>
      <c r="AL58" s="62">
        <f t="shared" si="5"/>
        <v>-1</v>
      </c>
      <c r="AM58" s="62">
        <f t="shared" si="6"/>
        <v>-1</v>
      </c>
      <c r="AN58" s="62">
        <f t="shared" si="7"/>
        <v>-1</v>
      </c>
      <c r="AO58" s="62">
        <f t="shared" si="8"/>
        <v>-1</v>
      </c>
      <c r="AP58" s="62">
        <f t="shared" si="9"/>
        <v>-1</v>
      </c>
      <c r="AQ58" s="62">
        <f t="shared" si="10"/>
        <v>-1</v>
      </c>
      <c r="AR58" s="62">
        <f t="shared" si="11"/>
        <v>-1</v>
      </c>
      <c r="AS58" s="62">
        <f t="shared" si="12"/>
        <v>-1</v>
      </c>
      <c r="AT58" s="62">
        <f t="shared" si="13"/>
        <v>-1</v>
      </c>
      <c r="AU58" s="62">
        <f t="shared" si="14"/>
        <v>-1</v>
      </c>
    </row>
    <row r="59" spans="1:47" x14ac:dyDescent="0.25">
      <c r="A59" s="56">
        <v>2023</v>
      </c>
      <c r="B59" s="57" t="s">
        <v>93</v>
      </c>
      <c r="C59" s="58" t="s">
        <v>24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309536942</v>
      </c>
      <c r="O59" s="55">
        <v>0</v>
      </c>
      <c r="P59" s="55">
        <v>309536942</v>
      </c>
      <c r="R59" s="55">
        <v>0</v>
      </c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>
        <f t="shared" si="15"/>
        <v>0</v>
      </c>
      <c r="AF59" s="14" t="s">
        <v>93</v>
      </c>
      <c r="AG59" s="9" t="s">
        <v>24</v>
      </c>
      <c r="AH59" s="10">
        <f>+AH60</f>
        <v>0</v>
      </c>
      <c r="AI59" s="55" t="e">
        <f t="shared" si="2"/>
        <v>#DIV/0!</v>
      </c>
      <c r="AJ59" s="55" t="e">
        <f t="shared" si="3"/>
        <v>#DIV/0!</v>
      </c>
      <c r="AK59" s="55" t="e">
        <f t="shared" si="4"/>
        <v>#DIV/0!</v>
      </c>
      <c r="AL59" s="55" t="e">
        <f t="shared" si="5"/>
        <v>#DIV/0!</v>
      </c>
      <c r="AM59" s="55" t="e">
        <f t="shared" si="6"/>
        <v>#DIV/0!</v>
      </c>
      <c r="AN59" s="55" t="e">
        <f t="shared" si="7"/>
        <v>#DIV/0!</v>
      </c>
      <c r="AO59" s="55" t="e">
        <f t="shared" si="8"/>
        <v>#DIV/0!</v>
      </c>
      <c r="AP59" s="55" t="e">
        <f t="shared" si="9"/>
        <v>#DIV/0!</v>
      </c>
      <c r="AQ59" s="55" t="e">
        <f t="shared" si="10"/>
        <v>#DIV/0!</v>
      </c>
      <c r="AR59" s="55" t="e">
        <f t="shared" si="11"/>
        <v>#DIV/0!</v>
      </c>
      <c r="AS59" s="55">
        <f t="shared" si="12"/>
        <v>-1</v>
      </c>
      <c r="AT59" s="55" t="e">
        <f t="shared" si="13"/>
        <v>#DIV/0!</v>
      </c>
      <c r="AU59" s="55">
        <f t="shared" si="14"/>
        <v>-1</v>
      </c>
    </row>
    <row r="60" spans="1:47" x14ac:dyDescent="0.25">
      <c r="A60" s="59">
        <v>2023</v>
      </c>
      <c r="B60" s="64">
        <v>10201010602</v>
      </c>
      <c r="C60" s="61" t="s">
        <v>85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309536942</v>
      </c>
      <c r="O60" s="62">
        <v>0</v>
      </c>
      <c r="P60" s="62">
        <v>309536942</v>
      </c>
      <c r="R60" s="62">
        <v>0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>
        <f t="shared" si="15"/>
        <v>0</v>
      </c>
      <c r="AF60" s="13" t="s">
        <v>94</v>
      </c>
      <c r="AG60" s="25" t="s">
        <v>85</v>
      </c>
      <c r="AH60" s="26">
        <v>0</v>
      </c>
      <c r="AI60" s="62" t="e">
        <f t="shared" si="2"/>
        <v>#DIV/0!</v>
      </c>
      <c r="AJ60" s="62" t="e">
        <f t="shared" si="3"/>
        <v>#DIV/0!</v>
      </c>
      <c r="AK60" s="62" t="e">
        <f t="shared" si="4"/>
        <v>#DIV/0!</v>
      </c>
      <c r="AL60" s="62" t="e">
        <f t="shared" si="5"/>
        <v>#DIV/0!</v>
      </c>
      <c r="AM60" s="62" t="e">
        <f t="shared" si="6"/>
        <v>#DIV/0!</v>
      </c>
      <c r="AN60" s="62" t="e">
        <f t="shared" si="7"/>
        <v>#DIV/0!</v>
      </c>
      <c r="AO60" s="62" t="e">
        <f t="shared" si="8"/>
        <v>#DIV/0!</v>
      </c>
      <c r="AP60" s="62" t="e">
        <f t="shared" si="9"/>
        <v>#DIV/0!</v>
      </c>
      <c r="AQ60" s="62" t="e">
        <f t="shared" si="10"/>
        <v>#DIV/0!</v>
      </c>
      <c r="AR60" s="62" t="e">
        <f t="shared" si="11"/>
        <v>#DIV/0!</v>
      </c>
      <c r="AS60" s="62">
        <f t="shared" si="12"/>
        <v>-1</v>
      </c>
      <c r="AT60" s="62" t="e">
        <f t="shared" si="13"/>
        <v>#DIV/0!</v>
      </c>
      <c r="AU60" s="62">
        <f t="shared" si="14"/>
        <v>-1</v>
      </c>
    </row>
    <row r="61" spans="1:47" x14ac:dyDescent="0.25">
      <c r="A61" s="56">
        <v>2023</v>
      </c>
      <c r="B61" s="57" t="s">
        <v>95</v>
      </c>
      <c r="C61" s="58" t="s">
        <v>26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116734625</v>
      </c>
      <c r="O61" s="55">
        <v>0</v>
      </c>
      <c r="P61" s="55">
        <v>116734625</v>
      </c>
      <c r="R61" s="55">
        <v>0</v>
      </c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>
        <f t="shared" si="15"/>
        <v>0</v>
      </c>
      <c r="AF61" s="14" t="s">
        <v>95</v>
      </c>
      <c r="AG61" s="9" t="s">
        <v>26</v>
      </c>
      <c r="AH61" s="10">
        <f>+AH62</f>
        <v>0</v>
      </c>
      <c r="AI61" s="55" t="e">
        <f t="shared" si="2"/>
        <v>#DIV/0!</v>
      </c>
      <c r="AJ61" s="55" t="e">
        <f t="shared" si="3"/>
        <v>#DIV/0!</v>
      </c>
      <c r="AK61" s="55" t="e">
        <f t="shared" si="4"/>
        <v>#DIV/0!</v>
      </c>
      <c r="AL61" s="55" t="e">
        <f t="shared" si="5"/>
        <v>#DIV/0!</v>
      </c>
      <c r="AM61" s="55" t="e">
        <f t="shared" si="6"/>
        <v>#DIV/0!</v>
      </c>
      <c r="AN61" s="55" t="e">
        <f t="shared" si="7"/>
        <v>#DIV/0!</v>
      </c>
      <c r="AO61" s="55" t="e">
        <f t="shared" si="8"/>
        <v>#DIV/0!</v>
      </c>
      <c r="AP61" s="55" t="e">
        <f t="shared" si="9"/>
        <v>#DIV/0!</v>
      </c>
      <c r="AQ61" s="55" t="e">
        <f t="shared" si="10"/>
        <v>#DIV/0!</v>
      </c>
      <c r="AR61" s="55" t="e">
        <f t="shared" si="11"/>
        <v>#DIV/0!</v>
      </c>
      <c r="AS61" s="55">
        <f t="shared" si="12"/>
        <v>-1</v>
      </c>
      <c r="AT61" s="55" t="e">
        <f t="shared" si="13"/>
        <v>#DIV/0!</v>
      </c>
      <c r="AU61" s="55">
        <f t="shared" si="14"/>
        <v>-1</v>
      </c>
    </row>
    <row r="62" spans="1:47" x14ac:dyDescent="0.25">
      <c r="A62" s="59">
        <v>2023</v>
      </c>
      <c r="B62" s="64">
        <v>10201010702</v>
      </c>
      <c r="C62" s="61" t="s">
        <v>85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116734625</v>
      </c>
      <c r="O62" s="62">
        <v>0</v>
      </c>
      <c r="P62" s="62">
        <v>116734625</v>
      </c>
      <c r="R62" s="62">
        <v>0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>
        <f t="shared" si="15"/>
        <v>0</v>
      </c>
      <c r="AF62" s="13" t="s">
        <v>96</v>
      </c>
      <c r="AG62" s="25" t="s">
        <v>85</v>
      </c>
      <c r="AH62" s="26">
        <v>0</v>
      </c>
      <c r="AI62" s="62" t="e">
        <f t="shared" si="2"/>
        <v>#DIV/0!</v>
      </c>
      <c r="AJ62" s="62" t="e">
        <f t="shared" si="3"/>
        <v>#DIV/0!</v>
      </c>
      <c r="AK62" s="62" t="e">
        <f t="shared" si="4"/>
        <v>#DIV/0!</v>
      </c>
      <c r="AL62" s="62" t="e">
        <f t="shared" si="5"/>
        <v>#DIV/0!</v>
      </c>
      <c r="AM62" s="62" t="e">
        <f t="shared" si="6"/>
        <v>#DIV/0!</v>
      </c>
      <c r="AN62" s="62" t="e">
        <f t="shared" si="7"/>
        <v>#DIV/0!</v>
      </c>
      <c r="AO62" s="62" t="e">
        <f t="shared" si="8"/>
        <v>#DIV/0!</v>
      </c>
      <c r="AP62" s="62" t="e">
        <f t="shared" si="9"/>
        <v>#DIV/0!</v>
      </c>
      <c r="AQ62" s="62" t="e">
        <f t="shared" si="10"/>
        <v>#DIV/0!</v>
      </c>
      <c r="AR62" s="62" t="e">
        <f t="shared" si="11"/>
        <v>#DIV/0!</v>
      </c>
      <c r="AS62" s="62">
        <f t="shared" si="12"/>
        <v>-1</v>
      </c>
      <c r="AT62" s="62" t="e">
        <f t="shared" si="13"/>
        <v>#DIV/0!</v>
      </c>
      <c r="AU62" s="62">
        <f t="shared" si="14"/>
        <v>-1</v>
      </c>
    </row>
    <row r="63" spans="1:47" x14ac:dyDescent="0.25">
      <c r="A63" s="56">
        <v>2023</v>
      </c>
      <c r="B63" s="57" t="s">
        <v>97</v>
      </c>
      <c r="C63" s="58" t="s">
        <v>28</v>
      </c>
      <c r="D63" s="55">
        <v>11608333</v>
      </c>
      <c r="E63" s="55">
        <v>11608333</v>
      </c>
      <c r="F63" s="55">
        <v>11608333</v>
      </c>
      <c r="G63" s="55">
        <v>11608333</v>
      </c>
      <c r="H63" s="55">
        <v>11608333</v>
      </c>
      <c r="I63" s="55">
        <v>11608333</v>
      </c>
      <c r="J63" s="55">
        <v>11608333</v>
      </c>
      <c r="K63" s="55">
        <v>11608333</v>
      </c>
      <c r="L63" s="55">
        <v>11608333</v>
      </c>
      <c r="M63" s="55">
        <v>11608333</v>
      </c>
      <c r="N63" s="55">
        <v>11608333</v>
      </c>
      <c r="O63" s="55">
        <v>11608333</v>
      </c>
      <c r="P63" s="55">
        <v>139299996</v>
      </c>
      <c r="R63" s="55">
        <v>0</v>
      </c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>
        <f t="shared" si="15"/>
        <v>0</v>
      </c>
      <c r="AF63" s="14" t="s">
        <v>97</v>
      </c>
      <c r="AG63" s="9" t="s">
        <v>28</v>
      </c>
      <c r="AH63" s="10">
        <f>+AH64</f>
        <v>0</v>
      </c>
      <c r="AI63" s="55">
        <f t="shared" si="2"/>
        <v>-1</v>
      </c>
      <c r="AJ63" s="55">
        <f t="shared" si="3"/>
        <v>-1</v>
      </c>
      <c r="AK63" s="55">
        <f t="shared" si="4"/>
        <v>-1</v>
      </c>
      <c r="AL63" s="55">
        <f t="shared" si="5"/>
        <v>-1</v>
      </c>
      <c r="AM63" s="55">
        <f t="shared" si="6"/>
        <v>-1</v>
      </c>
      <c r="AN63" s="55">
        <f t="shared" si="7"/>
        <v>-1</v>
      </c>
      <c r="AO63" s="55">
        <f t="shared" si="8"/>
        <v>-1</v>
      </c>
      <c r="AP63" s="55">
        <f t="shared" si="9"/>
        <v>-1</v>
      </c>
      <c r="AQ63" s="55">
        <f t="shared" si="10"/>
        <v>-1</v>
      </c>
      <c r="AR63" s="55">
        <f t="shared" si="11"/>
        <v>-1</v>
      </c>
      <c r="AS63" s="55">
        <f t="shared" si="12"/>
        <v>-1</v>
      </c>
      <c r="AT63" s="55">
        <f t="shared" si="13"/>
        <v>-1</v>
      </c>
      <c r="AU63" s="55">
        <f t="shared" si="14"/>
        <v>-1</v>
      </c>
    </row>
    <row r="64" spans="1:47" x14ac:dyDescent="0.25">
      <c r="A64" s="59">
        <v>2023</v>
      </c>
      <c r="B64" s="64">
        <v>10201010802</v>
      </c>
      <c r="C64" s="61" t="s">
        <v>85</v>
      </c>
      <c r="D64" s="62">
        <v>11608333</v>
      </c>
      <c r="E64" s="62">
        <v>11608333</v>
      </c>
      <c r="F64" s="62">
        <v>11608333</v>
      </c>
      <c r="G64" s="62">
        <v>11608333</v>
      </c>
      <c r="H64" s="62">
        <v>11608333</v>
      </c>
      <c r="I64" s="62">
        <v>11608333</v>
      </c>
      <c r="J64" s="62">
        <v>11608333</v>
      </c>
      <c r="K64" s="62">
        <v>11608333</v>
      </c>
      <c r="L64" s="62">
        <v>11608333</v>
      </c>
      <c r="M64" s="62">
        <v>11608333</v>
      </c>
      <c r="N64" s="62">
        <v>11608333</v>
      </c>
      <c r="O64" s="62">
        <v>11608333</v>
      </c>
      <c r="P64" s="62">
        <v>139299996</v>
      </c>
      <c r="R64" s="62">
        <v>0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>
        <f t="shared" si="15"/>
        <v>0</v>
      </c>
      <c r="AF64" s="13" t="s">
        <v>98</v>
      </c>
      <c r="AG64" s="25" t="s">
        <v>85</v>
      </c>
      <c r="AH64" s="26">
        <v>0</v>
      </c>
      <c r="AI64" s="62">
        <f t="shared" si="2"/>
        <v>-1</v>
      </c>
      <c r="AJ64" s="62">
        <f t="shared" si="3"/>
        <v>-1</v>
      </c>
      <c r="AK64" s="62">
        <f t="shared" si="4"/>
        <v>-1</v>
      </c>
      <c r="AL64" s="62">
        <f t="shared" si="5"/>
        <v>-1</v>
      </c>
      <c r="AM64" s="62">
        <f t="shared" si="6"/>
        <v>-1</v>
      </c>
      <c r="AN64" s="62">
        <f t="shared" si="7"/>
        <v>-1</v>
      </c>
      <c r="AO64" s="62">
        <f t="shared" si="8"/>
        <v>-1</v>
      </c>
      <c r="AP64" s="62">
        <f t="shared" si="9"/>
        <v>-1</v>
      </c>
      <c r="AQ64" s="62">
        <f t="shared" si="10"/>
        <v>-1</v>
      </c>
      <c r="AR64" s="62">
        <f t="shared" si="11"/>
        <v>-1</v>
      </c>
      <c r="AS64" s="62">
        <f t="shared" si="12"/>
        <v>-1</v>
      </c>
      <c r="AT64" s="62">
        <f t="shared" si="13"/>
        <v>-1</v>
      </c>
      <c r="AU64" s="62">
        <f t="shared" si="14"/>
        <v>-1</v>
      </c>
    </row>
    <row r="65" spans="1:47" x14ac:dyDescent="0.25">
      <c r="A65" s="56">
        <v>2023</v>
      </c>
      <c r="B65" s="57" t="s">
        <v>99</v>
      </c>
      <c r="C65" s="58" t="s">
        <v>30</v>
      </c>
      <c r="D65" s="55">
        <v>23873180</v>
      </c>
      <c r="E65" s="55">
        <v>533010000.00000006</v>
      </c>
      <c r="F65" s="55">
        <v>31566415.260000002</v>
      </c>
      <c r="G65" s="55">
        <v>23873180</v>
      </c>
      <c r="H65" s="55">
        <v>27318670.000000004</v>
      </c>
      <c r="I65" s="55">
        <v>17597404.720000003</v>
      </c>
      <c r="J65" s="55">
        <v>25404630</v>
      </c>
      <c r="K65" s="55">
        <v>31566415.260000002</v>
      </c>
      <c r="L65" s="55">
        <v>33746415.260000005</v>
      </c>
      <c r="M65" s="55">
        <v>23873180</v>
      </c>
      <c r="N65" s="55">
        <v>17597404.720000003</v>
      </c>
      <c r="O65" s="55">
        <v>388581571.25999999</v>
      </c>
      <c r="P65" s="55">
        <v>1178008466.48</v>
      </c>
      <c r="R65" s="55">
        <v>0</v>
      </c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>
        <f t="shared" si="15"/>
        <v>0</v>
      </c>
      <c r="AF65" s="14" t="s">
        <v>99</v>
      </c>
      <c r="AG65" s="9" t="s">
        <v>30</v>
      </c>
      <c r="AH65" s="10">
        <f>+AH66+AH67</f>
        <v>0</v>
      </c>
      <c r="AI65" s="55">
        <f t="shared" si="2"/>
        <v>-1</v>
      </c>
      <c r="AJ65" s="55">
        <f t="shared" si="3"/>
        <v>-1</v>
      </c>
      <c r="AK65" s="55">
        <f t="shared" si="4"/>
        <v>-1</v>
      </c>
      <c r="AL65" s="55">
        <f t="shared" si="5"/>
        <v>-1</v>
      </c>
      <c r="AM65" s="55">
        <f t="shared" si="6"/>
        <v>-1</v>
      </c>
      <c r="AN65" s="55">
        <f t="shared" si="7"/>
        <v>-1</v>
      </c>
      <c r="AO65" s="55">
        <f t="shared" si="8"/>
        <v>-1</v>
      </c>
      <c r="AP65" s="55">
        <f t="shared" si="9"/>
        <v>-1</v>
      </c>
      <c r="AQ65" s="55">
        <f t="shared" si="10"/>
        <v>-1</v>
      </c>
      <c r="AR65" s="55">
        <f t="shared" si="11"/>
        <v>-1</v>
      </c>
      <c r="AS65" s="55">
        <f t="shared" si="12"/>
        <v>-1</v>
      </c>
      <c r="AT65" s="55">
        <f t="shared" si="13"/>
        <v>-1</v>
      </c>
      <c r="AU65" s="55">
        <f t="shared" si="14"/>
        <v>-1</v>
      </c>
    </row>
    <row r="66" spans="1:47" x14ac:dyDescent="0.25">
      <c r="A66" s="59">
        <v>2023</v>
      </c>
      <c r="B66" s="64">
        <v>10201010901</v>
      </c>
      <c r="C66" s="61" t="s">
        <v>83</v>
      </c>
      <c r="D66" s="62">
        <v>23873180</v>
      </c>
      <c r="E66" s="62">
        <v>533010000.00000006</v>
      </c>
      <c r="F66" s="62">
        <v>31566415.260000002</v>
      </c>
      <c r="G66" s="62">
        <v>23873180</v>
      </c>
      <c r="H66" s="62">
        <v>27318670.000000004</v>
      </c>
      <c r="I66" s="62">
        <v>17597404.720000003</v>
      </c>
      <c r="J66" s="62">
        <v>25404630</v>
      </c>
      <c r="K66" s="62">
        <v>31566415.260000002</v>
      </c>
      <c r="L66" s="62">
        <v>33746415.260000005</v>
      </c>
      <c r="M66" s="62">
        <v>23873180</v>
      </c>
      <c r="N66" s="62">
        <v>17597404.720000003</v>
      </c>
      <c r="O66" s="62">
        <v>31566415.260000002</v>
      </c>
      <c r="P66" s="62">
        <v>820993310.48000002</v>
      </c>
      <c r="R66" s="62">
        <v>0</v>
      </c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>
        <f t="shared" si="15"/>
        <v>0</v>
      </c>
      <c r="AF66" s="13" t="s">
        <v>100</v>
      </c>
      <c r="AG66" s="25" t="s">
        <v>83</v>
      </c>
      <c r="AH66" s="26">
        <v>0</v>
      </c>
      <c r="AI66" s="62">
        <f t="shared" si="2"/>
        <v>-1</v>
      </c>
      <c r="AJ66" s="62">
        <f t="shared" si="3"/>
        <v>-1</v>
      </c>
      <c r="AK66" s="62">
        <f t="shared" si="4"/>
        <v>-1</v>
      </c>
      <c r="AL66" s="62">
        <f t="shared" si="5"/>
        <v>-1</v>
      </c>
      <c r="AM66" s="62">
        <f t="shared" si="6"/>
        <v>-1</v>
      </c>
      <c r="AN66" s="62">
        <f t="shared" si="7"/>
        <v>-1</v>
      </c>
      <c r="AO66" s="62">
        <f t="shared" si="8"/>
        <v>-1</v>
      </c>
      <c r="AP66" s="62">
        <f t="shared" si="9"/>
        <v>-1</v>
      </c>
      <c r="AQ66" s="62">
        <f t="shared" si="10"/>
        <v>-1</v>
      </c>
      <c r="AR66" s="62">
        <f t="shared" si="11"/>
        <v>-1</v>
      </c>
      <c r="AS66" s="62">
        <f t="shared" si="12"/>
        <v>-1</v>
      </c>
      <c r="AT66" s="62">
        <f t="shared" si="13"/>
        <v>-1</v>
      </c>
      <c r="AU66" s="62">
        <f t="shared" si="14"/>
        <v>-1</v>
      </c>
    </row>
    <row r="67" spans="1:47" x14ac:dyDescent="0.25">
      <c r="A67" s="59">
        <v>2023</v>
      </c>
      <c r="B67" s="64">
        <v>10201010902</v>
      </c>
      <c r="C67" s="61" t="s">
        <v>85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357015156</v>
      </c>
      <c r="P67" s="62">
        <v>357015156</v>
      </c>
      <c r="R67" s="62">
        <v>0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>
        <f t="shared" si="15"/>
        <v>0</v>
      </c>
      <c r="AF67" s="13" t="s">
        <v>101</v>
      </c>
      <c r="AG67" s="25" t="s">
        <v>85</v>
      </c>
      <c r="AH67" s="26">
        <v>0</v>
      </c>
      <c r="AI67" s="62" t="e">
        <f t="shared" si="2"/>
        <v>#DIV/0!</v>
      </c>
      <c r="AJ67" s="62" t="e">
        <f t="shared" si="3"/>
        <v>#DIV/0!</v>
      </c>
      <c r="AK67" s="62" t="e">
        <f t="shared" si="4"/>
        <v>#DIV/0!</v>
      </c>
      <c r="AL67" s="62" t="e">
        <f t="shared" si="5"/>
        <v>#DIV/0!</v>
      </c>
      <c r="AM67" s="62" t="e">
        <f t="shared" si="6"/>
        <v>#DIV/0!</v>
      </c>
      <c r="AN67" s="62" t="e">
        <f t="shared" si="7"/>
        <v>#DIV/0!</v>
      </c>
      <c r="AO67" s="62" t="e">
        <f t="shared" si="8"/>
        <v>#DIV/0!</v>
      </c>
      <c r="AP67" s="62" t="e">
        <f t="shared" si="9"/>
        <v>#DIV/0!</v>
      </c>
      <c r="AQ67" s="62" t="e">
        <f t="shared" si="10"/>
        <v>#DIV/0!</v>
      </c>
      <c r="AR67" s="62" t="e">
        <f t="shared" si="11"/>
        <v>#DIV/0!</v>
      </c>
      <c r="AS67" s="62" t="e">
        <f t="shared" si="12"/>
        <v>#DIV/0!</v>
      </c>
      <c r="AT67" s="62">
        <f t="shared" si="13"/>
        <v>-1</v>
      </c>
      <c r="AU67" s="62">
        <f t="shared" si="14"/>
        <v>-1</v>
      </c>
    </row>
    <row r="68" spans="1:47" x14ac:dyDescent="0.25">
      <c r="A68" s="56">
        <v>2023</v>
      </c>
      <c r="B68" s="57" t="s">
        <v>102</v>
      </c>
      <c r="C68" s="58" t="s">
        <v>32</v>
      </c>
      <c r="D68" s="55">
        <v>0</v>
      </c>
      <c r="E68" s="55">
        <v>130000</v>
      </c>
      <c r="F68" s="55">
        <v>1065492</v>
      </c>
      <c r="G68" s="55">
        <v>0</v>
      </c>
      <c r="H68" s="55">
        <v>422005490</v>
      </c>
      <c r="I68" s="55">
        <v>0</v>
      </c>
      <c r="J68" s="55">
        <v>0</v>
      </c>
      <c r="K68" s="55">
        <v>1195492</v>
      </c>
      <c r="L68" s="55">
        <v>0</v>
      </c>
      <c r="M68" s="55">
        <v>0</v>
      </c>
      <c r="N68" s="55">
        <v>0</v>
      </c>
      <c r="O68" s="55">
        <v>610851147</v>
      </c>
      <c r="P68" s="55">
        <v>1035247621</v>
      </c>
      <c r="R68" s="55">
        <v>0</v>
      </c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>
        <f t="shared" si="15"/>
        <v>0</v>
      </c>
      <c r="AF68" s="14" t="s">
        <v>102</v>
      </c>
      <c r="AG68" s="9" t="s">
        <v>32</v>
      </c>
      <c r="AH68" s="10">
        <f>+AH69+AH70</f>
        <v>0</v>
      </c>
      <c r="AI68" s="55" t="e">
        <f t="shared" si="2"/>
        <v>#DIV/0!</v>
      </c>
      <c r="AJ68" s="55">
        <f t="shared" si="3"/>
        <v>-1</v>
      </c>
      <c r="AK68" s="55">
        <f t="shared" si="4"/>
        <v>-1</v>
      </c>
      <c r="AL68" s="55" t="e">
        <f t="shared" si="5"/>
        <v>#DIV/0!</v>
      </c>
      <c r="AM68" s="55">
        <f t="shared" si="6"/>
        <v>-1</v>
      </c>
      <c r="AN68" s="55" t="e">
        <f t="shared" si="7"/>
        <v>#DIV/0!</v>
      </c>
      <c r="AO68" s="55" t="e">
        <f t="shared" si="8"/>
        <v>#DIV/0!</v>
      </c>
      <c r="AP68" s="55">
        <f t="shared" si="9"/>
        <v>-1</v>
      </c>
      <c r="AQ68" s="55" t="e">
        <f t="shared" si="10"/>
        <v>#DIV/0!</v>
      </c>
      <c r="AR68" s="55" t="e">
        <f t="shared" si="11"/>
        <v>#DIV/0!</v>
      </c>
      <c r="AS68" s="55" t="e">
        <f t="shared" si="12"/>
        <v>#DIV/0!</v>
      </c>
      <c r="AT68" s="55">
        <f t="shared" si="13"/>
        <v>-1</v>
      </c>
      <c r="AU68" s="55">
        <f t="shared" si="14"/>
        <v>-1</v>
      </c>
    </row>
    <row r="69" spans="1:47" x14ac:dyDescent="0.25">
      <c r="A69" s="59">
        <v>2023</v>
      </c>
      <c r="B69" s="64">
        <v>10201011001</v>
      </c>
      <c r="C69" s="61" t="s">
        <v>83</v>
      </c>
      <c r="D69" s="62">
        <v>0</v>
      </c>
      <c r="E69" s="62">
        <v>130000</v>
      </c>
      <c r="F69" s="62">
        <v>1065492</v>
      </c>
      <c r="G69" s="62">
        <v>0</v>
      </c>
      <c r="H69" s="62">
        <v>422005490</v>
      </c>
      <c r="I69" s="62">
        <v>0</v>
      </c>
      <c r="J69" s="62">
        <v>0</v>
      </c>
      <c r="K69" s="62">
        <v>1195492</v>
      </c>
      <c r="L69" s="62">
        <v>0</v>
      </c>
      <c r="M69" s="62">
        <v>0</v>
      </c>
      <c r="N69" s="62">
        <v>0</v>
      </c>
      <c r="O69" s="62">
        <v>422005490</v>
      </c>
      <c r="P69" s="62">
        <v>846401964</v>
      </c>
      <c r="R69" s="62">
        <v>0</v>
      </c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>
        <f t="shared" si="15"/>
        <v>0</v>
      </c>
      <c r="AF69" s="13" t="s">
        <v>103</v>
      </c>
      <c r="AG69" s="25" t="s">
        <v>83</v>
      </c>
      <c r="AH69" s="26">
        <v>0</v>
      </c>
      <c r="AI69" s="62" t="e">
        <f t="shared" si="2"/>
        <v>#DIV/0!</v>
      </c>
      <c r="AJ69" s="62">
        <f t="shared" si="3"/>
        <v>-1</v>
      </c>
      <c r="AK69" s="62">
        <f t="shared" si="4"/>
        <v>-1</v>
      </c>
      <c r="AL69" s="62" t="e">
        <f t="shared" si="5"/>
        <v>#DIV/0!</v>
      </c>
      <c r="AM69" s="62">
        <f t="shared" si="6"/>
        <v>-1</v>
      </c>
      <c r="AN69" s="62" t="e">
        <f t="shared" si="7"/>
        <v>#DIV/0!</v>
      </c>
      <c r="AO69" s="62" t="e">
        <f t="shared" si="8"/>
        <v>#DIV/0!</v>
      </c>
      <c r="AP69" s="62">
        <f t="shared" si="9"/>
        <v>-1</v>
      </c>
      <c r="AQ69" s="62" t="e">
        <f t="shared" si="10"/>
        <v>#DIV/0!</v>
      </c>
      <c r="AR69" s="62" t="e">
        <f t="shared" si="11"/>
        <v>#DIV/0!</v>
      </c>
      <c r="AS69" s="62" t="e">
        <f t="shared" si="12"/>
        <v>#DIV/0!</v>
      </c>
      <c r="AT69" s="62">
        <f t="shared" si="13"/>
        <v>-1</v>
      </c>
      <c r="AU69" s="62">
        <f t="shared" si="14"/>
        <v>-1</v>
      </c>
    </row>
    <row r="70" spans="1:47" x14ac:dyDescent="0.25">
      <c r="A70" s="59">
        <v>2023</v>
      </c>
      <c r="B70" s="64">
        <v>10201011002</v>
      </c>
      <c r="C70" s="61" t="s">
        <v>85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188845657</v>
      </c>
      <c r="P70" s="62">
        <v>188845657</v>
      </c>
      <c r="R70" s="62">
        <v>0</v>
      </c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>
        <f t="shared" si="15"/>
        <v>0</v>
      </c>
      <c r="AF70" s="13" t="s">
        <v>104</v>
      </c>
      <c r="AG70" s="25" t="s">
        <v>85</v>
      </c>
      <c r="AH70" s="26">
        <v>0</v>
      </c>
      <c r="AI70" s="62" t="e">
        <f t="shared" si="2"/>
        <v>#DIV/0!</v>
      </c>
      <c r="AJ70" s="62" t="e">
        <f t="shared" si="3"/>
        <v>#DIV/0!</v>
      </c>
      <c r="AK70" s="62" t="e">
        <f t="shared" si="4"/>
        <v>#DIV/0!</v>
      </c>
      <c r="AL70" s="62" t="e">
        <f t="shared" si="5"/>
        <v>#DIV/0!</v>
      </c>
      <c r="AM70" s="62" t="e">
        <f t="shared" si="6"/>
        <v>#DIV/0!</v>
      </c>
      <c r="AN70" s="62" t="e">
        <f t="shared" si="7"/>
        <v>#DIV/0!</v>
      </c>
      <c r="AO70" s="62" t="e">
        <f t="shared" si="8"/>
        <v>#DIV/0!</v>
      </c>
      <c r="AP70" s="62" t="e">
        <f t="shared" si="9"/>
        <v>#DIV/0!</v>
      </c>
      <c r="AQ70" s="62" t="e">
        <f t="shared" si="10"/>
        <v>#DIV/0!</v>
      </c>
      <c r="AR70" s="62" t="e">
        <f t="shared" si="11"/>
        <v>#DIV/0!</v>
      </c>
      <c r="AS70" s="62" t="e">
        <f t="shared" si="12"/>
        <v>#DIV/0!</v>
      </c>
      <c r="AT70" s="62">
        <f t="shared" si="13"/>
        <v>-1</v>
      </c>
      <c r="AU70" s="62">
        <f t="shared" si="14"/>
        <v>-1</v>
      </c>
    </row>
    <row r="71" spans="1:47" x14ac:dyDescent="0.25">
      <c r="A71" s="59">
        <v>2023</v>
      </c>
      <c r="B71" s="60" t="s">
        <v>105</v>
      </c>
      <c r="C71" s="61" t="s">
        <v>34</v>
      </c>
      <c r="D71" s="62">
        <v>225630000.00000003</v>
      </c>
      <c r="E71" s="62">
        <v>225728337.50000003</v>
      </c>
      <c r="F71" s="62">
        <v>80098337.5</v>
      </c>
      <c r="G71" s="62">
        <v>225630000.00000003</v>
      </c>
      <c r="H71" s="62">
        <v>225728337.50000003</v>
      </c>
      <c r="I71" s="62">
        <v>225728337.50000003</v>
      </c>
      <c r="J71" s="62">
        <v>225630000.00000003</v>
      </c>
      <c r="K71" s="62">
        <v>225630000.00000003</v>
      </c>
      <c r="L71" s="62">
        <v>100000000</v>
      </c>
      <c r="M71" s="62">
        <v>225630000.00000003</v>
      </c>
      <c r="N71" s="62">
        <v>225630000.00000003</v>
      </c>
      <c r="O71" s="62">
        <v>225630000.00000003</v>
      </c>
      <c r="P71" s="62">
        <v>2436693350.0000005</v>
      </c>
      <c r="R71" s="62">
        <v>0</v>
      </c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>
        <f t="shared" si="15"/>
        <v>0</v>
      </c>
      <c r="AF71" s="13" t="s">
        <v>105</v>
      </c>
      <c r="AG71" s="25" t="s">
        <v>34</v>
      </c>
      <c r="AH71" s="26">
        <v>0</v>
      </c>
      <c r="AI71" s="62">
        <f t="shared" si="2"/>
        <v>-1</v>
      </c>
      <c r="AJ71" s="62">
        <f t="shared" si="3"/>
        <v>-1</v>
      </c>
      <c r="AK71" s="62">
        <f t="shared" si="4"/>
        <v>-1</v>
      </c>
      <c r="AL71" s="62">
        <f t="shared" si="5"/>
        <v>-1</v>
      </c>
      <c r="AM71" s="62">
        <f t="shared" si="6"/>
        <v>-1</v>
      </c>
      <c r="AN71" s="62">
        <f t="shared" si="7"/>
        <v>-1</v>
      </c>
      <c r="AO71" s="62">
        <f t="shared" si="8"/>
        <v>-1</v>
      </c>
      <c r="AP71" s="62">
        <f t="shared" si="9"/>
        <v>-1</v>
      </c>
      <c r="AQ71" s="62">
        <f t="shared" si="10"/>
        <v>-1</v>
      </c>
      <c r="AR71" s="62">
        <f t="shared" si="11"/>
        <v>-1</v>
      </c>
      <c r="AS71" s="62">
        <f t="shared" si="12"/>
        <v>-1</v>
      </c>
      <c r="AT71" s="62">
        <f t="shared" si="13"/>
        <v>-1</v>
      </c>
      <c r="AU71" s="62">
        <f t="shared" si="14"/>
        <v>-1</v>
      </c>
    </row>
    <row r="72" spans="1:47" x14ac:dyDescent="0.25">
      <c r="A72" s="56">
        <v>2023</v>
      </c>
      <c r="B72" s="57" t="s">
        <v>106</v>
      </c>
      <c r="C72" s="58" t="s">
        <v>42</v>
      </c>
      <c r="D72" s="55">
        <v>549833742.28195047</v>
      </c>
      <c r="E72" s="55">
        <v>621599266.68195045</v>
      </c>
      <c r="F72" s="55">
        <v>1405324518.2819502</v>
      </c>
      <c r="G72" s="55">
        <v>575820312.68195045</v>
      </c>
      <c r="H72" s="55">
        <v>548576242.28195047</v>
      </c>
      <c r="I72" s="55">
        <v>544724742.28195047</v>
      </c>
      <c r="J72" s="55">
        <v>595003742.28195059</v>
      </c>
      <c r="K72" s="55">
        <v>569583218.28195047</v>
      </c>
      <c r="L72" s="55">
        <v>1389411996.2819502</v>
      </c>
      <c r="M72" s="55">
        <v>572066662.28195047</v>
      </c>
      <c r="N72" s="55">
        <v>989515982.28195059</v>
      </c>
      <c r="O72" s="55">
        <v>550014242.28195047</v>
      </c>
      <c r="P72" s="55">
        <v>8911474668.1834068</v>
      </c>
      <c r="R72" s="55">
        <v>0</v>
      </c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>
        <f t="shared" si="15"/>
        <v>0</v>
      </c>
      <c r="AF72" s="11" t="s">
        <v>106</v>
      </c>
      <c r="AG72" s="5" t="s">
        <v>42</v>
      </c>
      <c r="AH72" s="6">
        <f>+AH73+AH77+AH80+AH84+AH88+AH92</f>
        <v>0</v>
      </c>
      <c r="AI72" s="55">
        <f t="shared" si="2"/>
        <v>-1</v>
      </c>
      <c r="AJ72" s="55">
        <f t="shared" si="3"/>
        <v>-1</v>
      </c>
      <c r="AK72" s="55">
        <f t="shared" si="4"/>
        <v>-1</v>
      </c>
      <c r="AL72" s="55">
        <f t="shared" si="5"/>
        <v>-1</v>
      </c>
      <c r="AM72" s="55">
        <f t="shared" si="6"/>
        <v>-1</v>
      </c>
      <c r="AN72" s="55">
        <f t="shared" si="7"/>
        <v>-1</v>
      </c>
      <c r="AO72" s="55">
        <f t="shared" si="8"/>
        <v>-1</v>
      </c>
      <c r="AP72" s="55">
        <f t="shared" si="9"/>
        <v>-1</v>
      </c>
      <c r="AQ72" s="55">
        <f t="shared" si="10"/>
        <v>-1</v>
      </c>
      <c r="AR72" s="55">
        <f t="shared" si="11"/>
        <v>-1</v>
      </c>
      <c r="AS72" s="55">
        <f t="shared" si="12"/>
        <v>-1</v>
      </c>
      <c r="AT72" s="55">
        <f t="shared" si="13"/>
        <v>-1</v>
      </c>
      <c r="AU72" s="55">
        <f t="shared" si="14"/>
        <v>-1</v>
      </c>
    </row>
    <row r="73" spans="1:47" x14ac:dyDescent="0.25">
      <c r="A73" s="56">
        <v>2023</v>
      </c>
      <c r="B73" s="57" t="s">
        <v>107</v>
      </c>
      <c r="C73" s="58" t="s">
        <v>44</v>
      </c>
      <c r="D73" s="55">
        <v>174068065.35860002</v>
      </c>
      <c r="E73" s="55">
        <v>174068065.35860002</v>
      </c>
      <c r="F73" s="55">
        <v>174068065.35860002</v>
      </c>
      <c r="G73" s="55">
        <v>174068065.35860002</v>
      </c>
      <c r="H73" s="55">
        <v>174068065.35860002</v>
      </c>
      <c r="I73" s="55">
        <v>174068065.35860002</v>
      </c>
      <c r="J73" s="55">
        <v>174068065.35860002</v>
      </c>
      <c r="K73" s="55">
        <v>174068065.35860002</v>
      </c>
      <c r="L73" s="55">
        <v>174068065.35860002</v>
      </c>
      <c r="M73" s="55">
        <v>174068065.35860002</v>
      </c>
      <c r="N73" s="55">
        <v>174068065.35860002</v>
      </c>
      <c r="O73" s="55">
        <v>174068065.35860002</v>
      </c>
      <c r="P73" s="55">
        <v>2088816784.3032007</v>
      </c>
      <c r="R73" s="55">
        <v>0</v>
      </c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>
        <f t="shared" si="15"/>
        <v>0</v>
      </c>
      <c r="AF73" s="14" t="s">
        <v>107</v>
      </c>
      <c r="AG73" s="9" t="s">
        <v>44</v>
      </c>
      <c r="AH73" s="10">
        <f>+AH74</f>
        <v>0</v>
      </c>
      <c r="AI73" s="55">
        <f t="shared" ref="AI73:AI136" si="16">+(R73-D73)/D73</f>
        <v>-1</v>
      </c>
      <c r="AJ73" s="55">
        <f t="shared" si="3"/>
        <v>-1</v>
      </c>
      <c r="AK73" s="55">
        <f t="shared" si="4"/>
        <v>-1</v>
      </c>
      <c r="AL73" s="55">
        <f t="shared" si="5"/>
        <v>-1</v>
      </c>
      <c r="AM73" s="55">
        <f t="shared" si="6"/>
        <v>-1</v>
      </c>
      <c r="AN73" s="55">
        <f t="shared" si="7"/>
        <v>-1</v>
      </c>
      <c r="AO73" s="55">
        <f t="shared" si="8"/>
        <v>-1</v>
      </c>
      <c r="AP73" s="55">
        <f t="shared" si="9"/>
        <v>-1</v>
      </c>
      <c r="AQ73" s="55">
        <f t="shared" si="10"/>
        <v>-1</v>
      </c>
      <c r="AR73" s="55">
        <f t="shared" si="11"/>
        <v>-1</v>
      </c>
      <c r="AS73" s="55">
        <f t="shared" si="12"/>
        <v>-1</v>
      </c>
      <c r="AT73" s="55">
        <f t="shared" si="13"/>
        <v>-1</v>
      </c>
      <c r="AU73" s="55">
        <f t="shared" si="14"/>
        <v>-1</v>
      </c>
    </row>
    <row r="74" spans="1:47" x14ac:dyDescent="0.25">
      <c r="A74" s="56">
        <v>2023</v>
      </c>
      <c r="B74" s="57" t="s">
        <v>108</v>
      </c>
      <c r="C74" s="58" t="s">
        <v>44</v>
      </c>
      <c r="D74" s="55">
        <v>174068065.35860002</v>
      </c>
      <c r="E74" s="55">
        <v>174068065.35860002</v>
      </c>
      <c r="F74" s="55">
        <v>174068065.35860002</v>
      </c>
      <c r="G74" s="55">
        <v>174068065.35860002</v>
      </c>
      <c r="H74" s="55">
        <v>174068065.35860002</v>
      </c>
      <c r="I74" s="55">
        <v>174068065.35860002</v>
      </c>
      <c r="J74" s="55">
        <v>174068065.35860002</v>
      </c>
      <c r="K74" s="55">
        <v>174068065.35860002</v>
      </c>
      <c r="L74" s="55">
        <v>174068065.35860002</v>
      </c>
      <c r="M74" s="55">
        <v>174068065.35860002</v>
      </c>
      <c r="N74" s="55">
        <v>174068065.35860002</v>
      </c>
      <c r="O74" s="55">
        <v>174068065.35860002</v>
      </c>
      <c r="P74" s="55">
        <v>2088816784.3032007</v>
      </c>
      <c r="R74" s="55">
        <v>0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>
        <f t="shared" si="15"/>
        <v>0</v>
      </c>
      <c r="AF74" s="14" t="s">
        <v>108</v>
      </c>
      <c r="AG74" s="9" t="s">
        <v>44</v>
      </c>
      <c r="AH74" s="10">
        <f>+AH75+AH76</f>
        <v>0</v>
      </c>
      <c r="AI74" s="55">
        <f t="shared" si="16"/>
        <v>-1</v>
      </c>
      <c r="AJ74" s="55">
        <f t="shared" si="3"/>
        <v>-1</v>
      </c>
      <c r="AK74" s="55">
        <f t="shared" si="4"/>
        <v>-1</v>
      </c>
      <c r="AL74" s="55">
        <f t="shared" si="5"/>
        <v>-1</v>
      </c>
      <c r="AM74" s="55">
        <f t="shared" si="6"/>
        <v>-1</v>
      </c>
      <c r="AN74" s="55">
        <f t="shared" si="7"/>
        <v>-1</v>
      </c>
      <c r="AO74" s="55">
        <f t="shared" si="8"/>
        <v>-1</v>
      </c>
      <c r="AP74" s="55">
        <f t="shared" si="9"/>
        <v>-1</v>
      </c>
      <c r="AQ74" s="55">
        <f t="shared" si="10"/>
        <v>-1</v>
      </c>
      <c r="AR74" s="55">
        <f t="shared" si="11"/>
        <v>-1</v>
      </c>
      <c r="AS74" s="55">
        <f t="shared" si="12"/>
        <v>-1</v>
      </c>
      <c r="AT74" s="55">
        <f t="shared" si="13"/>
        <v>-1</v>
      </c>
      <c r="AU74" s="55">
        <f t="shared" si="14"/>
        <v>-1</v>
      </c>
    </row>
    <row r="75" spans="1:47" x14ac:dyDescent="0.25">
      <c r="A75" s="59"/>
      <c r="B75" s="64">
        <v>10202010101</v>
      </c>
      <c r="C75" s="61" t="s">
        <v>83</v>
      </c>
      <c r="D75" s="62">
        <v>136877616.35860002</v>
      </c>
      <c r="E75" s="62">
        <v>136877616.35860002</v>
      </c>
      <c r="F75" s="62">
        <v>136877616.35860002</v>
      </c>
      <c r="G75" s="62">
        <v>136877616.35860002</v>
      </c>
      <c r="H75" s="62">
        <v>136877616.35860002</v>
      </c>
      <c r="I75" s="62">
        <v>136877616.35860002</v>
      </c>
      <c r="J75" s="62">
        <v>136877616.35860002</v>
      </c>
      <c r="K75" s="62">
        <v>136877616.35860002</v>
      </c>
      <c r="L75" s="62">
        <v>136877616.35860002</v>
      </c>
      <c r="M75" s="62">
        <v>136877616.35860002</v>
      </c>
      <c r="N75" s="62">
        <v>136877616.35860002</v>
      </c>
      <c r="O75" s="62">
        <v>136877616.35860002</v>
      </c>
      <c r="P75" s="62">
        <v>1642531396.3032007</v>
      </c>
      <c r="R75" s="62">
        <v>0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>
        <f t="shared" si="15"/>
        <v>0</v>
      </c>
      <c r="AF75" s="13" t="s">
        <v>109</v>
      </c>
      <c r="AG75" s="25" t="s">
        <v>83</v>
      </c>
      <c r="AH75" s="26">
        <v>0</v>
      </c>
      <c r="AI75" s="62">
        <f t="shared" si="16"/>
        <v>-1</v>
      </c>
      <c r="AJ75" s="62">
        <f t="shared" si="3"/>
        <v>-1</v>
      </c>
      <c r="AK75" s="62">
        <f t="shared" si="4"/>
        <v>-1</v>
      </c>
      <c r="AL75" s="62">
        <f t="shared" si="5"/>
        <v>-1</v>
      </c>
      <c r="AM75" s="62">
        <f t="shared" si="6"/>
        <v>-1</v>
      </c>
      <c r="AN75" s="62">
        <f t="shared" si="7"/>
        <v>-1</v>
      </c>
      <c r="AO75" s="62">
        <f t="shared" si="8"/>
        <v>-1</v>
      </c>
      <c r="AP75" s="62">
        <f t="shared" si="9"/>
        <v>-1</v>
      </c>
      <c r="AQ75" s="62">
        <f t="shared" si="10"/>
        <v>-1</v>
      </c>
      <c r="AR75" s="62">
        <f t="shared" si="11"/>
        <v>-1</v>
      </c>
      <c r="AS75" s="62">
        <f t="shared" si="12"/>
        <v>-1</v>
      </c>
      <c r="AT75" s="62">
        <f t="shared" si="13"/>
        <v>-1</v>
      </c>
      <c r="AU75" s="62">
        <f t="shared" si="14"/>
        <v>-1</v>
      </c>
    </row>
    <row r="76" spans="1:47" x14ac:dyDescent="0.25">
      <c r="A76" s="59"/>
      <c r="B76" s="64">
        <v>10202010102</v>
      </c>
      <c r="C76" s="61" t="s">
        <v>85</v>
      </c>
      <c r="D76" s="62">
        <v>37190449</v>
      </c>
      <c r="E76" s="62">
        <v>37190449</v>
      </c>
      <c r="F76" s="62">
        <v>37190449</v>
      </c>
      <c r="G76" s="62">
        <v>37190449</v>
      </c>
      <c r="H76" s="62">
        <v>37190449</v>
      </c>
      <c r="I76" s="62">
        <v>37190449</v>
      </c>
      <c r="J76" s="62">
        <v>37190449</v>
      </c>
      <c r="K76" s="62">
        <v>37190449</v>
      </c>
      <c r="L76" s="62">
        <v>37190449</v>
      </c>
      <c r="M76" s="62">
        <v>37190449</v>
      </c>
      <c r="N76" s="62">
        <v>37190449</v>
      </c>
      <c r="O76" s="62">
        <v>37190449</v>
      </c>
      <c r="P76" s="62">
        <v>446285388</v>
      </c>
      <c r="R76" s="62">
        <v>0</v>
      </c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>
        <f t="shared" si="15"/>
        <v>0</v>
      </c>
      <c r="AF76" s="13" t="s">
        <v>110</v>
      </c>
      <c r="AG76" s="25" t="s">
        <v>85</v>
      </c>
      <c r="AH76" s="26">
        <v>0</v>
      </c>
      <c r="AI76" s="62">
        <f t="shared" si="16"/>
        <v>-1</v>
      </c>
      <c r="AJ76" s="62">
        <f t="shared" si="3"/>
        <v>-1</v>
      </c>
      <c r="AK76" s="62">
        <f t="shared" si="4"/>
        <v>-1</v>
      </c>
      <c r="AL76" s="62">
        <f t="shared" si="5"/>
        <v>-1</v>
      </c>
      <c r="AM76" s="62">
        <f t="shared" si="6"/>
        <v>-1</v>
      </c>
      <c r="AN76" s="62">
        <f t="shared" si="7"/>
        <v>-1</v>
      </c>
      <c r="AO76" s="62">
        <f t="shared" si="8"/>
        <v>-1</v>
      </c>
      <c r="AP76" s="62">
        <f t="shared" si="9"/>
        <v>-1</v>
      </c>
      <c r="AQ76" s="62">
        <f t="shared" si="10"/>
        <v>-1</v>
      </c>
      <c r="AR76" s="62">
        <f t="shared" si="11"/>
        <v>-1</v>
      </c>
      <c r="AS76" s="62">
        <f t="shared" si="12"/>
        <v>-1</v>
      </c>
      <c r="AT76" s="62">
        <f t="shared" si="13"/>
        <v>-1</v>
      </c>
      <c r="AU76" s="62">
        <f t="shared" si="14"/>
        <v>-1</v>
      </c>
    </row>
    <row r="77" spans="1:47" x14ac:dyDescent="0.25">
      <c r="A77" s="56">
        <v>2023</v>
      </c>
      <c r="B77" s="57" t="s">
        <v>111</v>
      </c>
      <c r="C77" s="58" t="s">
        <v>47</v>
      </c>
      <c r="D77" s="55">
        <v>139773637.59817612</v>
      </c>
      <c r="E77" s="55">
        <v>139773637.59817612</v>
      </c>
      <c r="F77" s="55">
        <v>139773637.59817612</v>
      </c>
      <c r="G77" s="55">
        <v>139773637.59817612</v>
      </c>
      <c r="H77" s="55">
        <v>139773637.59817612</v>
      </c>
      <c r="I77" s="55">
        <v>139773637.59817612</v>
      </c>
      <c r="J77" s="55">
        <v>139773637.59817612</v>
      </c>
      <c r="K77" s="55">
        <v>139773637.59817612</v>
      </c>
      <c r="L77" s="55">
        <v>139773637.59817612</v>
      </c>
      <c r="M77" s="55">
        <v>139773637.59817612</v>
      </c>
      <c r="N77" s="55">
        <v>139773637.59817612</v>
      </c>
      <c r="O77" s="55">
        <v>139773637.59817612</v>
      </c>
      <c r="P77" s="55">
        <v>1677283651.178113</v>
      </c>
      <c r="R77" s="55">
        <v>0</v>
      </c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>
        <f t="shared" si="15"/>
        <v>0</v>
      </c>
      <c r="AF77" s="14" t="s">
        <v>111</v>
      </c>
      <c r="AG77" s="9" t="s">
        <v>47</v>
      </c>
      <c r="AH77" s="10">
        <f>+AH78+AH79</f>
        <v>0</v>
      </c>
      <c r="AI77" s="55">
        <f t="shared" si="16"/>
        <v>-1</v>
      </c>
      <c r="AJ77" s="55">
        <f t="shared" si="3"/>
        <v>-1</v>
      </c>
      <c r="AK77" s="55">
        <f t="shared" si="4"/>
        <v>-1</v>
      </c>
      <c r="AL77" s="55">
        <f t="shared" si="5"/>
        <v>-1</v>
      </c>
      <c r="AM77" s="55">
        <f t="shared" si="6"/>
        <v>-1</v>
      </c>
      <c r="AN77" s="55">
        <f t="shared" si="7"/>
        <v>-1</v>
      </c>
      <c r="AO77" s="55">
        <f t="shared" si="8"/>
        <v>-1</v>
      </c>
      <c r="AP77" s="55">
        <f t="shared" si="9"/>
        <v>-1</v>
      </c>
      <c r="AQ77" s="55">
        <f t="shared" si="10"/>
        <v>-1</v>
      </c>
      <c r="AR77" s="55">
        <f t="shared" si="11"/>
        <v>-1</v>
      </c>
      <c r="AS77" s="55">
        <f t="shared" si="12"/>
        <v>-1</v>
      </c>
      <c r="AT77" s="55">
        <f t="shared" si="13"/>
        <v>-1</v>
      </c>
      <c r="AU77" s="55">
        <f t="shared" si="14"/>
        <v>-1</v>
      </c>
    </row>
    <row r="78" spans="1:47" x14ac:dyDescent="0.25">
      <c r="A78" s="59"/>
      <c r="B78" s="64">
        <v>10202020101</v>
      </c>
      <c r="C78" s="61" t="s">
        <v>83</v>
      </c>
      <c r="D78" s="62">
        <v>113430382.59817611</v>
      </c>
      <c r="E78" s="62">
        <v>113430382.59817611</v>
      </c>
      <c r="F78" s="62">
        <v>113430382.59817611</v>
      </c>
      <c r="G78" s="62">
        <v>113430382.59817611</v>
      </c>
      <c r="H78" s="62">
        <v>113430382.59817611</v>
      </c>
      <c r="I78" s="62">
        <v>113430382.59817611</v>
      </c>
      <c r="J78" s="62">
        <v>113430382.59817611</v>
      </c>
      <c r="K78" s="62">
        <v>113430382.59817611</v>
      </c>
      <c r="L78" s="62">
        <v>113430382.59817611</v>
      </c>
      <c r="M78" s="62">
        <v>113430382.59817611</v>
      </c>
      <c r="N78" s="62">
        <v>113430382.59817611</v>
      </c>
      <c r="O78" s="62">
        <v>113430382.59817611</v>
      </c>
      <c r="P78" s="62">
        <v>1361164591.178113</v>
      </c>
      <c r="R78" s="62">
        <v>0</v>
      </c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>
        <f t="shared" si="15"/>
        <v>0</v>
      </c>
      <c r="AF78" s="13" t="s">
        <v>112</v>
      </c>
      <c r="AG78" s="25" t="s">
        <v>83</v>
      </c>
      <c r="AH78" s="26">
        <v>0</v>
      </c>
      <c r="AI78" s="62">
        <f t="shared" si="16"/>
        <v>-1</v>
      </c>
      <c r="AJ78" s="62">
        <f t="shared" si="3"/>
        <v>-1</v>
      </c>
      <c r="AK78" s="62">
        <f t="shared" si="4"/>
        <v>-1</v>
      </c>
      <c r="AL78" s="62">
        <f t="shared" si="5"/>
        <v>-1</v>
      </c>
      <c r="AM78" s="62">
        <f t="shared" si="6"/>
        <v>-1</v>
      </c>
      <c r="AN78" s="62">
        <f t="shared" si="7"/>
        <v>-1</v>
      </c>
      <c r="AO78" s="62">
        <f t="shared" si="8"/>
        <v>-1</v>
      </c>
      <c r="AP78" s="62">
        <f t="shared" si="9"/>
        <v>-1</v>
      </c>
      <c r="AQ78" s="62">
        <f t="shared" si="10"/>
        <v>-1</v>
      </c>
      <c r="AR78" s="62">
        <f t="shared" si="11"/>
        <v>-1</v>
      </c>
      <c r="AS78" s="62">
        <f t="shared" si="12"/>
        <v>-1</v>
      </c>
      <c r="AT78" s="62">
        <f t="shared" si="13"/>
        <v>-1</v>
      </c>
      <c r="AU78" s="62">
        <f t="shared" si="14"/>
        <v>-1</v>
      </c>
    </row>
    <row r="79" spans="1:47" x14ac:dyDescent="0.25">
      <c r="A79" s="59"/>
      <c r="B79" s="64">
        <v>10202020102</v>
      </c>
      <c r="C79" s="61" t="s">
        <v>85</v>
      </c>
      <c r="D79" s="62">
        <v>26343255</v>
      </c>
      <c r="E79" s="62">
        <v>26343255</v>
      </c>
      <c r="F79" s="62">
        <v>26343255</v>
      </c>
      <c r="G79" s="62">
        <v>26343255</v>
      </c>
      <c r="H79" s="62">
        <v>26343255</v>
      </c>
      <c r="I79" s="62">
        <v>26343255</v>
      </c>
      <c r="J79" s="62">
        <v>26343255</v>
      </c>
      <c r="K79" s="62">
        <v>26343255</v>
      </c>
      <c r="L79" s="62">
        <v>26343255</v>
      </c>
      <c r="M79" s="62">
        <v>26343255</v>
      </c>
      <c r="N79" s="62">
        <v>26343255</v>
      </c>
      <c r="O79" s="62">
        <v>26343255</v>
      </c>
      <c r="P79" s="62">
        <v>316119060</v>
      </c>
      <c r="R79" s="62">
        <v>0</v>
      </c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>
        <f t="shared" si="15"/>
        <v>0</v>
      </c>
      <c r="AF79" s="13" t="s">
        <v>113</v>
      </c>
      <c r="AG79" s="25" t="s">
        <v>85</v>
      </c>
      <c r="AH79" s="26">
        <v>0</v>
      </c>
      <c r="AI79" s="62">
        <f t="shared" si="16"/>
        <v>-1</v>
      </c>
      <c r="AJ79" s="62">
        <f t="shared" si="3"/>
        <v>-1</v>
      </c>
      <c r="AK79" s="62">
        <f t="shared" si="4"/>
        <v>-1</v>
      </c>
      <c r="AL79" s="62">
        <f t="shared" si="5"/>
        <v>-1</v>
      </c>
      <c r="AM79" s="62">
        <f t="shared" si="6"/>
        <v>-1</v>
      </c>
      <c r="AN79" s="62">
        <f t="shared" si="7"/>
        <v>-1</v>
      </c>
      <c r="AO79" s="62">
        <f t="shared" si="8"/>
        <v>-1</v>
      </c>
      <c r="AP79" s="62">
        <f t="shared" si="9"/>
        <v>-1</v>
      </c>
      <c r="AQ79" s="62">
        <f t="shared" si="10"/>
        <v>-1</v>
      </c>
      <c r="AR79" s="62">
        <f t="shared" si="11"/>
        <v>-1</v>
      </c>
      <c r="AS79" s="62">
        <f t="shared" si="12"/>
        <v>-1</v>
      </c>
      <c r="AT79" s="62">
        <f t="shared" si="13"/>
        <v>-1</v>
      </c>
      <c r="AU79" s="62">
        <f t="shared" si="14"/>
        <v>-1</v>
      </c>
    </row>
    <row r="80" spans="1:47" x14ac:dyDescent="0.25">
      <c r="A80" s="56">
        <v>2023</v>
      </c>
      <c r="B80" s="57" t="s">
        <v>114</v>
      </c>
      <c r="C80" s="58" t="s">
        <v>50</v>
      </c>
      <c r="D80" s="55">
        <v>6720000</v>
      </c>
      <c r="E80" s="55">
        <v>39334070.399999999</v>
      </c>
      <c r="F80" s="55">
        <v>850542383</v>
      </c>
      <c r="G80" s="55">
        <v>39234070.399999999</v>
      </c>
      <c r="H80" s="55">
        <v>11990000</v>
      </c>
      <c r="I80" s="55">
        <v>8611000</v>
      </c>
      <c r="J80" s="55">
        <v>10890000</v>
      </c>
      <c r="K80" s="55">
        <v>14393583</v>
      </c>
      <c r="L80" s="55">
        <v>849676800</v>
      </c>
      <c r="M80" s="55">
        <v>35030420</v>
      </c>
      <c r="N80" s="55">
        <v>452929740</v>
      </c>
      <c r="O80" s="55">
        <v>13428000</v>
      </c>
      <c r="P80" s="55">
        <v>2332780066.8000002</v>
      </c>
      <c r="R80" s="55">
        <v>0</v>
      </c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>
        <f t="shared" si="15"/>
        <v>0</v>
      </c>
      <c r="AF80" s="14" t="s">
        <v>114</v>
      </c>
      <c r="AG80" s="9" t="s">
        <v>50</v>
      </c>
      <c r="AH80" s="10">
        <f>+AH81</f>
        <v>0</v>
      </c>
      <c r="AI80" s="55">
        <f t="shared" si="16"/>
        <v>-1</v>
      </c>
      <c r="AJ80" s="55">
        <f t="shared" si="3"/>
        <v>-1</v>
      </c>
      <c r="AK80" s="55">
        <f t="shared" si="4"/>
        <v>-1</v>
      </c>
      <c r="AL80" s="55">
        <f t="shared" si="5"/>
        <v>-1</v>
      </c>
      <c r="AM80" s="55">
        <f t="shared" si="6"/>
        <v>-1</v>
      </c>
      <c r="AN80" s="55">
        <f t="shared" si="7"/>
        <v>-1</v>
      </c>
      <c r="AO80" s="55">
        <f t="shared" si="8"/>
        <v>-1</v>
      </c>
      <c r="AP80" s="55">
        <f t="shared" si="9"/>
        <v>-1</v>
      </c>
      <c r="AQ80" s="55">
        <f t="shared" si="10"/>
        <v>-1</v>
      </c>
      <c r="AR80" s="55">
        <f t="shared" si="11"/>
        <v>-1</v>
      </c>
      <c r="AS80" s="55">
        <f t="shared" si="12"/>
        <v>-1</v>
      </c>
      <c r="AT80" s="55">
        <f t="shared" si="13"/>
        <v>-1</v>
      </c>
      <c r="AU80" s="55">
        <f t="shared" si="14"/>
        <v>-1</v>
      </c>
    </row>
    <row r="81" spans="1:47" x14ac:dyDescent="0.25">
      <c r="A81" s="56">
        <v>2023</v>
      </c>
      <c r="B81" s="57" t="s">
        <v>115</v>
      </c>
      <c r="C81" s="58" t="s">
        <v>50</v>
      </c>
      <c r="D81" s="55">
        <v>6720000</v>
      </c>
      <c r="E81" s="55">
        <v>39334070.399999999</v>
      </c>
      <c r="F81" s="55">
        <v>850542383</v>
      </c>
      <c r="G81" s="55">
        <v>39234070.399999999</v>
      </c>
      <c r="H81" s="55">
        <v>11990000</v>
      </c>
      <c r="I81" s="55">
        <v>8611000</v>
      </c>
      <c r="J81" s="55">
        <v>10890000</v>
      </c>
      <c r="K81" s="55">
        <v>14393583</v>
      </c>
      <c r="L81" s="55">
        <v>849676800</v>
      </c>
      <c r="M81" s="55">
        <v>35030420</v>
      </c>
      <c r="N81" s="55">
        <v>452929740</v>
      </c>
      <c r="O81" s="55">
        <v>13428000</v>
      </c>
      <c r="P81" s="55">
        <v>2332780066.8000002</v>
      </c>
      <c r="R81" s="55">
        <v>0</v>
      </c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>
        <f t="shared" si="15"/>
        <v>0</v>
      </c>
      <c r="AF81" s="14" t="s">
        <v>115</v>
      </c>
      <c r="AG81" s="9" t="s">
        <v>50</v>
      </c>
      <c r="AH81" s="10">
        <f>+AH82+AH83</f>
        <v>0</v>
      </c>
      <c r="AI81" s="55">
        <f t="shared" si="16"/>
        <v>-1</v>
      </c>
      <c r="AJ81" s="55">
        <f t="shared" si="3"/>
        <v>-1</v>
      </c>
      <c r="AK81" s="55">
        <f t="shared" si="4"/>
        <v>-1</v>
      </c>
      <c r="AL81" s="55">
        <f t="shared" si="5"/>
        <v>-1</v>
      </c>
      <c r="AM81" s="55">
        <f t="shared" si="6"/>
        <v>-1</v>
      </c>
      <c r="AN81" s="55">
        <f t="shared" si="7"/>
        <v>-1</v>
      </c>
      <c r="AO81" s="55">
        <f t="shared" si="8"/>
        <v>-1</v>
      </c>
      <c r="AP81" s="55">
        <f t="shared" si="9"/>
        <v>-1</v>
      </c>
      <c r="AQ81" s="55">
        <f t="shared" si="10"/>
        <v>-1</v>
      </c>
      <c r="AR81" s="55">
        <f t="shared" si="11"/>
        <v>-1</v>
      </c>
      <c r="AS81" s="55">
        <f t="shared" si="12"/>
        <v>-1</v>
      </c>
      <c r="AT81" s="55">
        <f t="shared" si="13"/>
        <v>-1</v>
      </c>
      <c r="AU81" s="55">
        <f t="shared" si="14"/>
        <v>-1</v>
      </c>
    </row>
    <row r="82" spans="1:47" x14ac:dyDescent="0.25">
      <c r="A82" s="59"/>
      <c r="B82" s="64">
        <v>10202030101</v>
      </c>
      <c r="C82" s="61" t="s">
        <v>83</v>
      </c>
      <c r="D82" s="62">
        <v>6720000</v>
      </c>
      <c r="E82" s="62">
        <v>39334070.399999999</v>
      </c>
      <c r="F82" s="62">
        <v>850542383</v>
      </c>
      <c r="G82" s="62">
        <v>39234070.399999999</v>
      </c>
      <c r="H82" s="62">
        <v>11990000</v>
      </c>
      <c r="I82" s="62">
        <v>8611000</v>
      </c>
      <c r="J82" s="62">
        <v>10890000</v>
      </c>
      <c r="K82" s="62">
        <v>14393583</v>
      </c>
      <c r="L82" s="62">
        <v>849676800</v>
      </c>
      <c r="M82" s="62">
        <v>35030420</v>
      </c>
      <c r="N82" s="62">
        <v>13428000</v>
      </c>
      <c r="O82" s="62">
        <v>13428000</v>
      </c>
      <c r="P82" s="62">
        <v>1893278326.8</v>
      </c>
      <c r="R82" s="62">
        <v>0</v>
      </c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>
        <f t="shared" si="15"/>
        <v>0</v>
      </c>
      <c r="AF82" s="13" t="s">
        <v>116</v>
      </c>
      <c r="AG82" s="25" t="s">
        <v>83</v>
      </c>
      <c r="AH82" s="26">
        <v>0</v>
      </c>
      <c r="AI82" s="62">
        <f t="shared" si="16"/>
        <v>-1</v>
      </c>
      <c r="AJ82" s="62">
        <f t="shared" si="3"/>
        <v>-1</v>
      </c>
      <c r="AK82" s="62">
        <f t="shared" si="4"/>
        <v>-1</v>
      </c>
      <c r="AL82" s="62">
        <f t="shared" si="5"/>
        <v>-1</v>
      </c>
      <c r="AM82" s="62">
        <f t="shared" si="6"/>
        <v>-1</v>
      </c>
      <c r="AN82" s="62">
        <f t="shared" si="7"/>
        <v>-1</v>
      </c>
      <c r="AO82" s="62">
        <f t="shared" si="8"/>
        <v>-1</v>
      </c>
      <c r="AP82" s="62">
        <f t="shared" si="9"/>
        <v>-1</v>
      </c>
      <c r="AQ82" s="62">
        <f t="shared" si="10"/>
        <v>-1</v>
      </c>
      <c r="AR82" s="62">
        <f t="shared" si="11"/>
        <v>-1</v>
      </c>
      <c r="AS82" s="62">
        <f t="shared" si="12"/>
        <v>-1</v>
      </c>
      <c r="AT82" s="62">
        <f t="shared" si="13"/>
        <v>-1</v>
      </c>
      <c r="AU82" s="62">
        <f t="shared" si="14"/>
        <v>-1</v>
      </c>
    </row>
    <row r="83" spans="1:47" x14ac:dyDescent="0.25">
      <c r="A83" s="59"/>
      <c r="B83" s="64">
        <v>10202030102</v>
      </c>
      <c r="C83" s="61" t="s">
        <v>85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439501740</v>
      </c>
      <c r="O83" s="62">
        <v>0</v>
      </c>
      <c r="P83" s="62">
        <v>439501740</v>
      </c>
      <c r="R83" s="62">
        <v>0</v>
      </c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>
        <f t="shared" si="15"/>
        <v>0</v>
      </c>
      <c r="AF83" s="13" t="s">
        <v>117</v>
      </c>
      <c r="AG83" s="25" t="s">
        <v>85</v>
      </c>
      <c r="AH83" s="26">
        <v>0</v>
      </c>
      <c r="AI83" s="62" t="e">
        <f t="shared" si="16"/>
        <v>#DIV/0!</v>
      </c>
      <c r="AJ83" s="62" t="e">
        <f t="shared" si="3"/>
        <v>#DIV/0!</v>
      </c>
      <c r="AK83" s="62" t="e">
        <f t="shared" si="4"/>
        <v>#DIV/0!</v>
      </c>
      <c r="AL83" s="62" t="e">
        <f t="shared" si="5"/>
        <v>#DIV/0!</v>
      </c>
      <c r="AM83" s="62" t="e">
        <f t="shared" si="6"/>
        <v>#DIV/0!</v>
      </c>
      <c r="AN83" s="62" t="e">
        <f t="shared" si="7"/>
        <v>#DIV/0!</v>
      </c>
      <c r="AO83" s="62" t="e">
        <f t="shared" si="8"/>
        <v>#DIV/0!</v>
      </c>
      <c r="AP83" s="62" t="e">
        <f t="shared" si="9"/>
        <v>#DIV/0!</v>
      </c>
      <c r="AQ83" s="62" t="e">
        <f t="shared" si="10"/>
        <v>#DIV/0!</v>
      </c>
      <c r="AR83" s="62" t="e">
        <f t="shared" si="11"/>
        <v>#DIV/0!</v>
      </c>
      <c r="AS83" s="62">
        <f t="shared" si="12"/>
        <v>-1</v>
      </c>
      <c r="AT83" s="62" t="e">
        <f t="shared" si="13"/>
        <v>#DIV/0!</v>
      </c>
      <c r="AU83" s="62">
        <f t="shared" si="14"/>
        <v>-1</v>
      </c>
    </row>
    <row r="84" spans="1:47" x14ac:dyDescent="0.25">
      <c r="A84" s="56">
        <v>2023</v>
      </c>
      <c r="B84" s="57" t="s">
        <v>122</v>
      </c>
      <c r="C84" s="58" t="s">
        <v>56</v>
      </c>
      <c r="D84" s="55">
        <v>84463429.782657698</v>
      </c>
      <c r="E84" s="55">
        <v>121162383.7826577</v>
      </c>
      <c r="F84" s="55">
        <v>82463429.782657698</v>
      </c>
      <c r="G84" s="55">
        <v>77463429.782657698</v>
      </c>
      <c r="H84" s="55">
        <v>77463429.782657698</v>
      </c>
      <c r="I84" s="55">
        <v>77463429.782657698</v>
      </c>
      <c r="J84" s="55">
        <v>125463429.7826577</v>
      </c>
      <c r="K84" s="55">
        <v>82463429.782657698</v>
      </c>
      <c r="L84" s="55">
        <v>80612383.782657698</v>
      </c>
      <c r="M84" s="55">
        <v>77913429.782657698</v>
      </c>
      <c r="N84" s="55">
        <v>77463429.782657698</v>
      </c>
      <c r="O84" s="55">
        <v>77463429.782657698</v>
      </c>
      <c r="P84" s="55">
        <v>1041859065.3918926</v>
      </c>
      <c r="R84" s="55">
        <v>0</v>
      </c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>
        <f t="shared" si="15"/>
        <v>0</v>
      </c>
      <c r="AF84" s="14" t="s">
        <v>118</v>
      </c>
      <c r="AG84" s="9" t="s">
        <v>53</v>
      </c>
      <c r="AH84" s="10">
        <f>+AH85</f>
        <v>0</v>
      </c>
      <c r="AI84" s="55">
        <f t="shared" si="16"/>
        <v>-1</v>
      </c>
      <c r="AJ84" s="55">
        <f t="shared" si="3"/>
        <v>-1</v>
      </c>
      <c r="AK84" s="55">
        <f t="shared" si="4"/>
        <v>-1</v>
      </c>
      <c r="AL84" s="55">
        <f t="shared" si="5"/>
        <v>-1</v>
      </c>
      <c r="AM84" s="55">
        <f t="shared" si="6"/>
        <v>-1</v>
      </c>
      <c r="AN84" s="55">
        <f t="shared" si="7"/>
        <v>-1</v>
      </c>
      <c r="AO84" s="55">
        <f t="shared" si="8"/>
        <v>-1</v>
      </c>
      <c r="AP84" s="55">
        <f t="shared" si="9"/>
        <v>-1</v>
      </c>
      <c r="AQ84" s="55">
        <f t="shared" si="10"/>
        <v>-1</v>
      </c>
      <c r="AR84" s="55">
        <f t="shared" si="11"/>
        <v>-1</v>
      </c>
      <c r="AS84" s="55">
        <f t="shared" si="12"/>
        <v>-1</v>
      </c>
      <c r="AT84" s="55">
        <f t="shared" si="13"/>
        <v>-1</v>
      </c>
      <c r="AU84" s="55">
        <f t="shared" si="14"/>
        <v>-1</v>
      </c>
    </row>
    <row r="85" spans="1:47" x14ac:dyDescent="0.25">
      <c r="A85" s="56">
        <v>2023</v>
      </c>
      <c r="B85" s="57" t="s">
        <v>123</v>
      </c>
      <c r="C85" s="58" t="s">
        <v>56</v>
      </c>
      <c r="D85" s="55">
        <v>84463429.782657698</v>
      </c>
      <c r="E85" s="55">
        <v>121162383.7826577</v>
      </c>
      <c r="F85" s="55">
        <v>82463429.782657698</v>
      </c>
      <c r="G85" s="55">
        <v>77463429.782657698</v>
      </c>
      <c r="H85" s="55">
        <v>77463429.782657698</v>
      </c>
      <c r="I85" s="55">
        <v>77463429.782657698</v>
      </c>
      <c r="J85" s="55">
        <v>125463429.7826577</v>
      </c>
      <c r="K85" s="55">
        <v>82463429.782657698</v>
      </c>
      <c r="L85" s="55">
        <v>80612383.782657698</v>
      </c>
      <c r="M85" s="55">
        <v>77913429.782657698</v>
      </c>
      <c r="N85" s="55">
        <v>77463429.782657698</v>
      </c>
      <c r="O85" s="55">
        <v>77463429.782657698</v>
      </c>
      <c r="P85" s="55">
        <v>1041859065.3918926</v>
      </c>
      <c r="R85" s="55">
        <v>0</v>
      </c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>
        <f t="shared" si="15"/>
        <v>0</v>
      </c>
      <c r="AF85" s="14" t="s">
        <v>119</v>
      </c>
      <c r="AG85" s="9" t="s">
        <v>53</v>
      </c>
      <c r="AH85" s="10">
        <f>+AH86+AH87</f>
        <v>0</v>
      </c>
      <c r="AI85" s="55">
        <f t="shared" si="16"/>
        <v>-1</v>
      </c>
      <c r="AJ85" s="55">
        <f t="shared" si="3"/>
        <v>-1</v>
      </c>
      <c r="AK85" s="55">
        <f t="shared" si="4"/>
        <v>-1</v>
      </c>
      <c r="AL85" s="55">
        <f t="shared" si="5"/>
        <v>-1</v>
      </c>
      <c r="AM85" s="55">
        <f t="shared" si="6"/>
        <v>-1</v>
      </c>
      <c r="AN85" s="55">
        <f t="shared" si="7"/>
        <v>-1</v>
      </c>
      <c r="AO85" s="55">
        <f t="shared" si="8"/>
        <v>-1</v>
      </c>
      <c r="AP85" s="55">
        <f t="shared" si="9"/>
        <v>-1</v>
      </c>
      <c r="AQ85" s="55">
        <f t="shared" si="10"/>
        <v>-1</v>
      </c>
      <c r="AR85" s="55">
        <f t="shared" si="11"/>
        <v>-1</v>
      </c>
      <c r="AS85" s="55">
        <f t="shared" si="12"/>
        <v>-1</v>
      </c>
      <c r="AT85" s="55">
        <f t="shared" si="13"/>
        <v>-1</v>
      </c>
      <c r="AU85" s="55">
        <f t="shared" si="14"/>
        <v>-1</v>
      </c>
    </row>
    <row r="86" spans="1:47" x14ac:dyDescent="0.25">
      <c r="A86" s="59"/>
      <c r="B86" s="64">
        <v>10202050101</v>
      </c>
      <c r="C86" s="61" t="s">
        <v>83</v>
      </c>
      <c r="D86" s="62">
        <v>77333429.782657698</v>
      </c>
      <c r="E86" s="62">
        <v>80032383.782657698</v>
      </c>
      <c r="F86" s="62">
        <v>77333429.782657698</v>
      </c>
      <c r="G86" s="62">
        <v>77333429.782657698</v>
      </c>
      <c r="H86" s="62">
        <v>77333429.782657698</v>
      </c>
      <c r="I86" s="62">
        <v>77333429.782657698</v>
      </c>
      <c r="J86" s="62">
        <v>77333429.782657698</v>
      </c>
      <c r="K86" s="62">
        <v>77333429.782657698</v>
      </c>
      <c r="L86" s="62">
        <v>80032383.782657698</v>
      </c>
      <c r="M86" s="62">
        <v>77333429.782657698</v>
      </c>
      <c r="N86" s="62">
        <v>77333429.782657698</v>
      </c>
      <c r="O86" s="62">
        <v>77333429.782657698</v>
      </c>
      <c r="P86" s="62">
        <v>933399065.39189255</v>
      </c>
      <c r="R86" s="62">
        <v>0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>
        <f t="shared" si="15"/>
        <v>0</v>
      </c>
      <c r="AF86" s="13" t="s">
        <v>120</v>
      </c>
      <c r="AG86" s="25" t="s">
        <v>83</v>
      </c>
      <c r="AH86" s="26">
        <v>0</v>
      </c>
      <c r="AI86" s="62">
        <f t="shared" si="16"/>
        <v>-1</v>
      </c>
      <c r="AJ86" s="62">
        <f t="shared" si="3"/>
        <v>-1</v>
      </c>
      <c r="AK86" s="62">
        <f t="shared" si="4"/>
        <v>-1</v>
      </c>
      <c r="AL86" s="62">
        <f t="shared" si="5"/>
        <v>-1</v>
      </c>
      <c r="AM86" s="62">
        <f t="shared" si="6"/>
        <v>-1</v>
      </c>
      <c r="AN86" s="62">
        <f t="shared" si="7"/>
        <v>-1</v>
      </c>
      <c r="AO86" s="62">
        <f t="shared" si="8"/>
        <v>-1</v>
      </c>
      <c r="AP86" s="62">
        <f t="shared" si="9"/>
        <v>-1</v>
      </c>
      <c r="AQ86" s="62">
        <f t="shared" si="10"/>
        <v>-1</v>
      </c>
      <c r="AR86" s="62">
        <f t="shared" si="11"/>
        <v>-1</v>
      </c>
      <c r="AS86" s="62">
        <f t="shared" si="12"/>
        <v>-1</v>
      </c>
      <c r="AT86" s="62">
        <f t="shared" si="13"/>
        <v>-1</v>
      </c>
      <c r="AU86" s="62">
        <f t="shared" si="14"/>
        <v>-1</v>
      </c>
    </row>
    <row r="87" spans="1:47" x14ac:dyDescent="0.25">
      <c r="A87" s="59"/>
      <c r="B87" s="64">
        <v>10202050103</v>
      </c>
      <c r="C87" s="61" t="s">
        <v>126</v>
      </c>
      <c r="D87" s="62">
        <v>7130000</v>
      </c>
      <c r="E87" s="62">
        <v>41130000</v>
      </c>
      <c r="F87" s="62">
        <v>5130000</v>
      </c>
      <c r="G87" s="62">
        <v>130000</v>
      </c>
      <c r="H87" s="62">
        <v>130000</v>
      </c>
      <c r="I87" s="62">
        <v>130000</v>
      </c>
      <c r="J87" s="62">
        <v>48130000</v>
      </c>
      <c r="K87" s="62">
        <v>5130000</v>
      </c>
      <c r="L87" s="62">
        <v>580000</v>
      </c>
      <c r="M87" s="62">
        <v>580000</v>
      </c>
      <c r="N87" s="62">
        <v>130000</v>
      </c>
      <c r="O87" s="62">
        <v>130000</v>
      </c>
      <c r="P87" s="62">
        <v>108460000</v>
      </c>
      <c r="R87" s="62">
        <v>0</v>
      </c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>
        <f t="shared" si="15"/>
        <v>0</v>
      </c>
      <c r="AF87" s="13" t="s">
        <v>121</v>
      </c>
      <c r="AG87" s="25" t="s">
        <v>85</v>
      </c>
      <c r="AH87" s="26">
        <v>0</v>
      </c>
      <c r="AI87" s="62">
        <f t="shared" si="16"/>
        <v>-1</v>
      </c>
      <c r="AJ87" s="62">
        <f t="shared" si="3"/>
        <v>-1</v>
      </c>
      <c r="AK87" s="62">
        <f t="shared" si="4"/>
        <v>-1</v>
      </c>
      <c r="AL87" s="62">
        <f t="shared" si="5"/>
        <v>-1</v>
      </c>
      <c r="AM87" s="62">
        <f t="shared" si="6"/>
        <v>-1</v>
      </c>
      <c r="AN87" s="62">
        <f t="shared" si="7"/>
        <v>-1</v>
      </c>
      <c r="AO87" s="62">
        <f t="shared" si="8"/>
        <v>-1</v>
      </c>
      <c r="AP87" s="62">
        <f t="shared" si="9"/>
        <v>-1</v>
      </c>
      <c r="AQ87" s="62">
        <f t="shared" si="10"/>
        <v>-1</v>
      </c>
      <c r="AR87" s="62">
        <f t="shared" si="11"/>
        <v>-1</v>
      </c>
      <c r="AS87" s="62">
        <f t="shared" si="12"/>
        <v>-1</v>
      </c>
      <c r="AT87" s="62">
        <f t="shared" si="13"/>
        <v>-1</v>
      </c>
      <c r="AU87" s="62">
        <f t="shared" si="14"/>
        <v>-1</v>
      </c>
    </row>
    <row r="88" spans="1:47" x14ac:dyDescent="0.25">
      <c r="A88" s="56">
        <v>2023</v>
      </c>
      <c r="B88" s="57" t="s">
        <v>118</v>
      </c>
      <c r="C88" s="58" t="s">
        <v>53</v>
      </c>
      <c r="D88" s="55">
        <v>91839205.452866673</v>
      </c>
      <c r="E88" s="55">
        <v>93209205.452866673</v>
      </c>
      <c r="F88" s="55">
        <v>103575098.45286667</v>
      </c>
      <c r="G88" s="55">
        <v>92109205.452866673</v>
      </c>
      <c r="H88" s="55">
        <v>92109205.452866673</v>
      </c>
      <c r="I88" s="55">
        <v>91839205.452866673</v>
      </c>
      <c r="J88" s="55">
        <v>91839205.452866673</v>
      </c>
      <c r="K88" s="55">
        <v>103305098.45286667</v>
      </c>
      <c r="L88" s="55">
        <v>92109205.452866673</v>
      </c>
      <c r="M88" s="55">
        <v>92109205.452866673</v>
      </c>
      <c r="N88" s="55">
        <v>92109205.452866673</v>
      </c>
      <c r="O88" s="55">
        <v>92109205.452866673</v>
      </c>
      <c r="P88" s="55">
        <v>1128262251.4344001</v>
      </c>
      <c r="R88" s="55">
        <v>0</v>
      </c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>
        <f t="shared" si="15"/>
        <v>0</v>
      </c>
      <c r="AF88" s="14" t="s">
        <v>122</v>
      </c>
      <c r="AG88" s="9" t="s">
        <v>56</v>
      </c>
      <c r="AH88" s="10">
        <f>+AH89</f>
        <v>0</v>
      </c>
      <c r="AI88" s="55">
        <f t="shared" si="16"/>
        <v>-1</v>
      </c>
      <c r="AJ88" s="55">
        <f t="shared" ref="AJ88:AJ151" si="17">+(S88-E88)/E88</f>
        <v>-1</v>
      </c>
      <c r="AK88" s="55">
        <f t="shared" ref="AK88:AK151" si="18">+(T88-F88)/F88</f>
        <v>-1</v>
      </c>
      <c r="AL88" s="55">
        <f t="shared" ref="AL88:AL151" si="19">+(U88-G88)/G88</f>
        <v>-1</v>
      </c>
      <c r="AM88" s="55">
        <f t="shared" ref="AM88:AM151" si="20">+(V88-H88)/H88</f>
        <v>-1</v>
      </c>
      <c r="AN88" s="55">
        <f t="shared" ref="AN88:AN151" si="21">+(W88-I88)/I88</f>
        <v>-1</v>
      </c>
      <c r="AO88" s="55">
        <f t="shared" ref="AO88:AO151" si="22">+(X88-J88)/J88</f>
        <v>-1</v>
      </c>
      <c r="AP88" s="55">
        <f t="shared" ref="AP88:AP151" si="23">+(Y88-K88)/K88</f>
        <v>-1</v>
      </c>
      <c r="AQ88" s="55">
        <f t="shared" ref="AQ88:AQ151" si="24">+(Z88-L88)/L88</f>
        <v>-1</v>
      </c>
      <c r="AR88" s="55">
        <f t="shared" ref="AR88:AR151" si="25">+(AA88-M88)/M88</f>
        <v>-1</v>
      </c>
      <c r="AS88" s="55">
        <f t="shared" ref="AS88:AS151" si="26">+(AB88-N88)/N88</f>
        <v>-1</v>
      </c>
      <c r="AT88" s="55">
        <f t="shared" ref="AT88:AT151" si="27">+(AC88-O88)/O88</f>
        <v>-1</v>
      </c>
      <c r="AU88" s="55">
        <f t="shared" ref="AU88:AU151" si="28">+(AD88-P88)/P88</f>
        <v>-1</v>
      </c>
    </row>
    <row r="89" spans="1:47" x14ac:dyDescent="0.25">
      <c r="A89" s="56">
        <v>2023</v>
      </c>
      <c r="B89" s="57" t="s">
        <v>119</v>
      </c>
      <c r="C89" s="58" t="s">
        <v>53</v>
      </c>
      <c r="D89" s="55">
        <v>91839205.452866673</v>
      </c>
      <c r="E89" s="55">
        <v>93209205.452866673</v>
      </c>
      <c r="F89" s="55">
        <v>103575098.45286667</v>
      </c>
      <c r="G89" s="55">
        <v>92109205.452866673</v>
      </c>
      <c r="H89" s="55">
        <v>92109205.452866673</v>
      </c>
      <c r="I89" s="55">
        <v>91839205.452866673</v>
      </c>
      <c r="J89" s="55">
        <v>91839205.452866673</v>
      </c>
      <c r="K89" s="55">
        <v>103305098.45286667</v>
      </c>
      <c r="L89" s="55">
        <v>92109205.452866673</v>
      </c>
      <c r="M89" s="55">
        <v>92109205.452866673</v>
      </c>
      <c r="N89" s="55">
        <v>92109205.452866673</v>
      </c>
      <c r="O89" s="55">
        <v>92109205.452866673</v>
      </c>
      <c r="P89" s="55">
        <v>1128262251.4344001</v>
      </c>
      <c r="R89" s="55">
        <v>0</v>
      </c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>
        <f t="shared" si="15"/>
        <v>0</v>
      </c>
      <c r="AF89" s="14" t="s">
        <v>123</v>
      </c>
      <c r="AG89" s="9" t="s">
        <v>56</v>
      </c>
      <c r="AH89" s="10">
        <f>+AH90+AH91</f>
        <v>0</v>
      </c>
      <c r="AI89" s="55">
        <f t="shared" si="16"/>
        <v>-1</v>
      </c>
      <c r="AJ89" s="55">
        <f t="shared" si="17"/>
        <v>-1</v>
      </c>
      <c r="AK89" s="55">
        <f t="shared" si="18"/>
        <v>-1</v>
      </c>
      <c r="AL89" s="55">
        <f t="shared" si="19"/>
        <v>-1</v>
      </c>
      <c r="AM89" s="55">
        <f t="shared" si="20"/>
        <v>-1</v>
      </c>
      <c r="AN89" s="55">
        <f t="shared" si="21"/>
        <v>-1</v>
      </c>
      <c r="AO89" s="55">
        <f t="shared" si="22"/>
        <v>-1</v>
      </c>
      <c r="AP89" s="55">
        <f t="shared" si="23"/>
        <v>-1</v>
      </c>
      <c r="AQ89" s="55">
        <f t="shared" si="24"/>
        <v>-1</v>
      </c>
      <c r="AR89" s="55">
        <f t="shared" si="25"/>
        <v>-1</v>
      </c>
      <c r="AS89" s="55">
        <f t="shared" si="26"/>
        <v>-1</v>
      </c>
      <c r="AT89" s="55">
        <f t="shared" si="27"/>
        <v>-1</v>
      </c>
      <c r="AU89" s="55">
        <f t="shared" si="28"/>
        <v>-1</v>
      </c>
    </row>
    <row r="90" spans="1:47" x14ac:dyDescent="0.25">
      <c r="A90" s="59"/>
      <c r="B90" s="64">
        <v>10202040101</v>
      </c>
      <c r="C90" s="61" t="s">
        <v>83</v>
      </c>
      <c r="D90" s="62">
        <v>78959205.452866673</v>
      </c>
      <c r="E90" s="62">
        <v>80329205.452866673</v>
      </c>
      <c r="F90" s="62">
        <v>90695098.452866673</v>
      </c>
      <c r="G90" s="62">
        <v>79229205.452866673</v>
      </c>
      <c r="H90" s="62">
        <v>79229205.452866673</v>
      </c>
      <c r="I90" s="62">
        <v>78959205.452866673</v>
      </c>
      <c r="J90" s="62">
        <v>78959205.452866673</v>
      </c>
      <c r="K90" s="62">
        <v>90425098.452866673</v>
      </c>
      <c r="L90" s="62">
        <v>79229205.452866673</v>
      </c>
      <c r="M90" s="62">
        <v>79229205.452866673</v>
      </c>
      <c r="N90" s="62">
        <v>79229205.452866673</v>
      </c>
      <c r="O90" s="62">
        <v>79229205.452866673</v>
      </c>
      <c r="P90" s="62">
        <v>973702251.43440008</v>
      </c>
      <c r="R90" s="62">
        <v>0</v>
      </c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>
        <f t="shared" si="15"/>
        <v>0</v>
      </c>
      <c r="AF90" s="13" t="s">
        <v>124</v>
      </c>
      <c r="AG90" s="25" t="s">
        <v>83</v>
      </c>
      <c r="AH90" s="26">
        <v>0</v>
      </c>
      <c r="AI90" s="62">
        <f t="shared" si="16"/>
        <v>-1</v>
      </c>
      <c r="AJ90" s="62">
        <f t="shared" si="17"/>
        <v>-1</v>
      </c>
      <c r="AK90" s="62">
        <f t="shared" si="18"/>
        <v>-1</v>
      </c>
      <c r="AL90" s="62">
        <f t="shared" si="19"/>
        <v>-1</v>
      </c>
      <c r="AM90" s="62">
        <f t="shared" si="20"/>
        <v>-1</v>
      </c>
      <c r="AN90" s="62">
        <f t="shared" si="21"/>
        <v>-1</v>
      </c>
      <c r="AO90" s="62">
        <f t="shared" si="22"/>
        <v>-1</v>
      </c>
      <c r="AP90" s="62">
        <f t="shared" si="23"/>
        <v>-1</v>
      </c>
      <c r="AQ90" s="62">
        <f t="shared" si="24"/>
        <v>-1</v>
      </c>
      <c r="AR90" s="62">
        <f t="shared" si="25"/>
        <v>-1</v>
      </c>
      <c r="AS90" s="62">
        <f t="shared" si="26"/>
        <v>-1</v>
      </c>
      <c r="AT90" s="62">
        <f t="shared" si="27"/>
        <v>-1</v>
      </c>
      <c r="AU90" s="62">
        <f t="shared" si="28"/>
        <v>-1</v>
      </c>
    </row>
    <row r="91" spans="1:47" x14ac:dyDescent="0.25">
      <c r="A91" s="59"/>
      <c r="B91" s="64">
        <v>10202040102</v>
      </c>
      <c r="C91" s="61" t="s">
        <v>85</v>
      </c>
      <c r="D91" s="62">
        <v>12880000</v>
      </c>
      <c r="E91" s="62">
        <v>12880000</v>
      </c>
      <c r="F91" s="62">
        <v>12880000</v>
      </c>
      <c r="G91" s="62">
        <v>12880000</v>
      </c>
      <c r="H91" s="62">
        <v>12880000</v>
      </c>
      <c r="I91" s="62">
        <v>12880000</v>
      </c>
      <c r="J91" s="62">
        <v>12880000</v>
      </c>
      <c r="K91" s="62">
        <v>12880000</v>
      </c>
      <c r="L91" s="62">
        <v>12880000</v>
      </c>
      <c r="M91" s="62">
        <v>12880000</v>
      </c>
      <c r="N91" s="62">
        <v>12880000</v>
      </c>
      <c r="O91" s="62">
        <v>12880000</v>
      </c>
      <c r="P91" s="62">
        <v>154560000</v>
      </c>
      <c r="R91" s="62">
        <v>0</v>
      </c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>
        <f t="shared" si="15"/>
        <v>0</v>
      </c>
      <c r="AF91" s="13" t="s">
        <v>125</v>
      </c>
      <c r="AG91" s="25" t="s">
        <v>126</v>
      </c>
      <c r="AH91" s="26">
        <v>0</v>
      </c>
      <c r="AI91" s="62">
        <f t="shared" si="16"/>
        <v>-1</v>
      </c>
      <c r="AJ91" s="62">
        <f t="shared" si="17"/>
        <v>-1</v>
      </c>
      <c r="AK91" s="62">
        <f t="shared" si="18"/>
        <v>-1</v>
      </c>
      <c r="AL91" s="62">
        <f t="shared" si="19"/>
        <v>-1</v>
      </c>
      <c r="AM91" s="62">
        <f t="shared" si="20"/>
        <v>-1</v>
      </c>
      <c r="AN91" s="62">
        <f t="shared" si="21"/>
        <v>-1</v>
      </c>
      <c r="AO91" s="62">
        <f t="shared" si="22"/>
        <v>-1</v>
      </c>
      <c r="AP91" s="62">
        <f t="shared" si="23"/>
        <v>-1</v>
      </c>
      <c r="AQ91" s="62">
        <f t="shared" si="24"/>
        <v>-1</v>
      </c>
      <c r="AR91" s="62">
        <f t="shared" si="25"/>
        <v>-1</v>
      </c>
      <c r="AS91" s="62">
        <f t="shared" si="26"/>
        <v>-1</v>
      </c>
      <c r="AT91" s="62">
        <f t="shared" si="27"/>
        <v>-1</v>
      </c>
      <c r="AU91" s="62">
        <f t="shared" si="28"/>
        <v>-1</v>
      </c>
    </row>
    <row r="92" spans="1:47" x14ac:dyDescent="0.25">
      <c r="A92" s="56">
        <v>2023</v>
      </c>
      <c r="B92" s="57" t="s">
        <v>127</v>
      </c>
      <c r="C92" s="58" t="s">
        <v>59</v>
      </c>
      <c r="D92" s="55">
        <v>52969404.089649998</v>
      </c>
      <c r="E92" s="55">
        <v>54051904.089649998</v>
      </c>
      <c r="F92" s="55">
        <v>54901904.089649998</v>
      </c>
      <c r="G92" s="55">
        <v>53171904.089649998</v>
      </c>
      <c r="H92" s="55">
        <v>53171904.089649998</v>
      </c>
      <c r="I92" s="55">
        <v>52969404.089649998</v>
      </c>
      <c r="J92" s="55">
        <v>52969404.089649998</v>
      </c>
      <c r="K92" s="55">
        <v>55579404.089649998</v>
      </c>
      <c r="L92" s="55">
        <v>53171904.089649998</v>
      </c>
      <c r="M92" s="55">
        <v>53171904.089649998</v>
      </c>
      <c r="N92" s="55">
        <v>53171904.089649998</v>
      </c>
      <c r="O92" s="55">
        <v>53171904.089649998</v>
      </c>
      <c r="P92" s="55">
        <v>642472849.07579994</v>
      </c>
      <c r="R92" s="55">
        <v>0</v>
      </c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>
        <f t="shared" si="15"/>
        <v>0</v>
      </c>
      <c r="AF92" s="14" t="s">
        <v>127</v>
      </c>
      <c r="AG92" s="9" t="s">
        <v>59</v>
      </c>
      <c r="AH92" s="10">
        <f>+AH93</f>
        <v>0</v>
      </c>
      <c r="AI92" s="55">
        <f t="shared" si="16"/>
        <v>-1</v>
      </c>
      <c r="AJ92" s="55">
        <f t="shared" si="17"/>
        <v>-1</v>
      </c>
      <c r="AK92" s="55">
        <f t="shared" si="18"/>
        <v>-1</v>
      </c>
      <c r="AL92" s="55">
        <f t="shared" si="19"/>
        <v>-1</v>
      </c>
      <c r="AM92" s="55">
        <f t="shared" si="20"/>
        <v>-1</v>
      </c>
      <c r="AN92" s="55">
        <f t="shared" si="21"/>
        <v>-1</v>
      </c>
      <c r="AO92" s="55">
        <f t="shared" si="22"/>
        <v>-1</v>
      </c>
      <c r="AP92" s="55">
        <f t="shared" si="23"/>
        <v>-1</v>
      </c>
      <c r="AQ92" s="55">
        <f t="shared" si="24"/>
        <v>-1</v>
      </c>
      <c r="AR92" s="55">
        <f t="shared" si="25"/>
        <v>-1</v>
      </c>
      <c r="AS92" s="55">
        <f t="shared" si="26"/>
        <v>-1</v>
      </c>
      <c r="AT92" s="55">
        <f t="shared" si="27"/>
        <v>-1</v>
      </c>
      <c r="AU92" s="55">
        <f t="shared" si="28"/>
        <v>-1</v>
      </c>
    </row>
    <row r="93" spans="1:47" x14ac:dyDescent="0.25">
      <c r="A93" s="56">
        <v>2023</v>
      </c>
      <c r="B93" s="57" t="s">
        <v>128</v>
      </c>
      <c r="C93" s="58" t="s">
        <v>59</v>
      </c>
      <c r="D93" s="55">
        <v>52969404.089649998</v>
      </c>
      <c r="E93" s="55">
        <v>54051904.089649998</v>
      </c>
      <c r="F93" s="55">
        <v>54901904.089649998</v>
      </c>
      <c r="G93" s="55">
        <v>53171904.089649998</v>
      </c>
      <c r="H93" s="55">
        <v>53171904.089649998</v>
      </c>
      <c r="I93" s="55">
        <v>52969404.089649998</v>
      </c>
      <c r="J93" s="55">
        <v>52969404.089649998</v>
      </c>
      <c r="K93" s="55">
        <v>55579404.089649998</v>
      </c>
      <c r="L93" s="55">
        <v>53171904.089649998</v>
      </c>
      <c r="M93" s="55">
        <v>53171904.089649998</v>
      </c>
      <c r="N93" s="55">
        <v>53171904.089649998</v>
      </c>
      <c r="O93" s="55">
        <v>53171904.089649998</v>
      </c>
      <c r="P93" s="55">
        <v>642472849.07579994</v>
      </c>
      <c r="R93" s="55">
        <v>0</v>
      </c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>
        <f t="shared" si="15"/>
        <v>0</v>
      </c>
      <c r="AF93" s="14" t="s">
        <v>128</v>
      </c>
      <c r="AG93" s="9" t="s">
        <v>59</v>
      </c>
      <c r="AH93" s="10">
        <f>+AH94</f>
        <v>0</v>
      </c>
      <c r="AI93" s="55">
        <f t="shared" si="16"/>
        <v>-1</v>
      </c>
      <c r="AJ93" s="55">
        <f t="shared" si="17"/>
        <v>-1</v>
      </c>
      <c r="AK93" s="55">
        <f t="shared" si="18"/>
        <v>-1</v>
      </c>
      <c r="AL93" s="55">
        <f t="shared" si="19"/>
        <v>-1</v>
      </c>
      <c r="AM93" s="55">
        <f t="shared" si="20"/>
        <v>-1</v>
      </c>
      <c r="AN93" s="55">
        <f t="shared" si="21"/>
        <v>-1</v>
      </c>
      <c r="AO93" s="55">
        <f t="shared" si="22"/>
        <v>-1</v>
      </c>
      <c r="AP93" s="55">
        <f t="shared" si="23"/>
        <v>-1</v>
      </c>
      <c r="AQ93" s="55">
        <f t="shared" si="24"/>
        <v>-1</v>
      </c>
      <c r="AR93" s="55">
        <f t="shared" si="25"/>
        <v>-1</v>
      </c>
      <c r="AS93" s="55">
        <f t="shared" si="26"/>
        <v>-1</v>
      </c>
      <c r="AT93" s="55">
        <f t="shared" si="27"/>
        <v>-1</v>
      </c>
      <c r="AU93" s="55">
        <f t="shared" si="28"/>
        <v>-1</v>
      </c>
    </row>
    <row r="94" spans="1:47" x14ac:dyDescent="0.25">
      <c r="A94" s="59"/>
      <c r="B94" s="64">
        <v>10202060101</v>
      </c>
      <c r="C94" s="61" t="s">
        <v>83</v>
      </c>
      <c r="D94" s="62">
        <v>52969404.089649998</v>
      </c>
      <c r="E94" s="62">
        <v>54051904.089649998</v>
      </c>
      <c r="F94" s="62">
        <v>54901904.089649998</v>
      </c>
      <c r="G94" s="62">
        <v>53171904.089649998</v>
      </c>
      <c r="H94" s="62">
        <v>53171904.089649998</v>
      </c>
      <c r="I94" s="62">
        <v>52969404.089649998</v>
      </c>
      <c r="J94" s="62">
        <v>52969404.089649998</v>
      </c>
      <c r="K94" s="62">
        <v>55579404.089649998</v>
      </c>
      <c r="L94" s="62">
        <v>53171904.089649998</v>
      </c>
      <c r="M94" s="62">
        <v>53171904.089649998</v>
      </c>
      <c r="N94" s="62">
        <v>53171904.089649998</v>
      </c>
      <c r="O94" s="62">
        <v>53171904.089649998</v>
      </c>
      <c r="P94" s="62">
        <v>642472849.07579994</v>
      </c>
      <c r="R94" s="62">
        <v>0</v>
      </c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>
        <f t="shared" si="15"/>
        <v>0</v>
      </c>
      <c r="AF94" s="13" t="s">
        <v>129</v>
      </c>
      <c r="AG94" s="25" t="s">
        <v>83</v>
      </c>
      <c r="AH94" s="26">
        <v>0</v>
      </c>
      <c r="AI94" s="62">
        <f t="shared" si="16"/>
        <v>-1</v>
      </c>
      <c r="AJ94" s="62">
        <f t="shared" si="17"/>
        <v>-1</v>
      </c>
      <c r="AK94" s="62">
        <f t="shared" si="18"/>
        <v>-1</v>
      </c>
      <c r="AL94" s="62">
        <f t="shared" si="19"/>
        <v>-1</v>
      </c>
      <c r="AM94" s="62">
        <f t="shared" si="20"/>
        <v>-1</v>
      </c>
      <c r="AN94" s="62">
        <f t="shared" si="21"/>
        <v>-1</v>
      </c>
      <c r="AO94" s="62">
        <f t="shared" si="22"/>
        <v>-1</v>
      </c>
      <c r="AP94" s="62">
        <f t="shared" si="23"/>
        <v>-1</v>
      </c>
      <c r="AQ94" s="62">
        <f t="shared" si="24"/>
        <v>-1</v>
      </c>
      <c r="AR94" s="62">
        <f t="shared" si="25"/>
        <v>-1</v>
      </c>
      <c r="AS94" s="62">
        <f t="shared" si="26"/>
        <v>-1</v>
      </c>
      <c r="AT94" s="62">
        <f t="shared" si="27"/>
        <v>-1</v>
      </c>
      <c r="AU94" s="62">
        <f t="shared" si="28"/>
        <v>-1</v>
      </c>
    </row>
    <row r="95" spans="1:47" x14ac:dyDescent="0.25">
      <c r="A95" s="56">
        <v>2023</v>
      </c>
      <c r="B95" s="57" t="s">
        <v>130</v>
      </c>
      <c r="C95" s="58" t="s">
        <v>62</v>
      </c>
      <c r="D95" s="55">
        <v>43073333</v>
      </c>
      <c r="E95" s="55">
        <v>43086486</v>
      </c>
      <c r="F95" s="55">
        <v>43086486</v>
      </c>
      <c r="G95" s="55">
        <v>43086486</v>
      </c>
      <c r="H95" s="55">
        <v>43086486</v>
      </c>
      <c r="I95" s="55">
        <v>43073333</v>
      </c>
      <c r="J95" s="55">
        <v>43073333</v>
      </c>
      <c r="K95" s="55">
        <v>43073333</v>
      </c>
      <c r="L95" s="55">
        <v>43086486</v>
      </c>
      <c r="M95" s="55">
        <v>43086486</v>
      </c>
      <c r="N95" s="55">
        <v>43086486</v>
      </c>
      <c r="O95" s="55">
        <v>231576331</v>
      </c>
      <c r="P95" s="55">
        <v>705475065</v>
      </c>
      <c r="R95" s="55">
        <v>0</v>
      </c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>
        <f t="shared" si="15"/>
        <v>0</v>
      </c>
      <c r="AF95" s="11" t="s">
        <v>130</v>
      </c>
      <c r="AG95" s="5" t="s">
        <v>62</v>
      </c>
      <c r="AH95" s="6">
        <f>+AH96</f>
        <v>0</v>
      </c>
      <c r="AI95" s="55">
        <f t="shared" si="16"/>
        <v>-1</v>
      </c>
      <c r="AJ95" s="55">
        <f t="shared" si="17"/>
        <v>-1</v>
      </c>
      <c r="AK95" s="55">
        <f t="shared" si="18"/>
        <v>-1</v>
      </c>
      <c r="AL95" s="55">
        <f t="shared" si="19"/>
        <v>-1</v>
      </c>
      <c r="AM95" s="55">
        <f t="shared" si="20"/>
        <v>-1</v>
      </c>
      <c r="AN95" s="55">
        <f t="shared" si="21"/>
        <v>-1</v>
      </c>
      <c r="AO95" s="55">
        <f t="shared" si="22"/>
        <v>-1</v>
      </c>
      <c r="AP95" s="55">
        <f t="shared" si="23"/>
        <v>-1</v>
      </c>
      <c r="AQ95" s="55">
        <f t="shared" si="24"/>
        <v>-1</v>
      </c>
      <c r="AR95" s="55">
        <f t="shared" si="25"/>
        <v>-1</v>
      </c>
      <c r="AS95" s="55">
        <f t="shared" si="26"/>
        <v>-1</v>
      </c>
      <c r="AT95" s="55">
        <f t="shared" si="27"/>
        <v>-1</v>
      </c>
      <c r="AU95" s="55">
        <f t="shared" si="28"/>
        <v>-1</v>
      </c>
    </row>
    <row r="96" spans="1:47" x14ac:dyDescent="0.25">
      <c r="A96" s="56">
        <v>2023</v>
      </c>
      <c r="B96" s="57" t="s">
        <v>131</v>
      </c>
      <c r="C96" s="58" t="s">
        <v>64</v>
      </c>
      <c r="D96" s="55">
        <v>43073333</v>
      </c>
      <c r="E96" s="55">
        <v>43086486</v>
      </c>
      <c r="F96" s="55">
        <v>43086486</v>
      </c>
      <c r="G96" s="55">
        <v>43086486</v>
      </c>
      <c r="H96" s="55">
        <v>43086486</v>
      </c>
      <c r="I96" s="55">
        <v>43073333</v>
      </c>
      <c r="J96" s="55">
        <v>43073333</v>
      </c>
      <c r="K96" s="55">
        <v>43073333</v>
      </c>
      <c r="L96" s="55">
        <v>43086486</v>
      </c>
      <c r="M96" s="55">
        <v>43086486</v>
      </c>
      <c r="N96" s="55">
        <v>43086486</v>
      </c>
      <c r="O96" s="55">
        <v>231576331</v>
      </c>
      <c r="P96" s="55">
        <v>705475065</v>
      </c>
      <c r="R96" s="55">
        <v>0</v>
      </c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>
        <f t="shared" si="15"/>
        <v>0</v>
      </c>
      <c r="AF96" s="14" t="s">
        <v>131</v>
      </c>
      <c r="AG96" s="9" t="s">
        <v>64</v>
      </c>
      <c r="AH96" s="10">
        <f>+AH97+AH98+AH99</f>
        <v>0</v>
      </c>
      <c r="AI96" s="55">
        <f t="shared" si="16"/>
        <v>-1</v>
      </c>
      <c r="AJ96" s="55">
        <f t="shared" si="17"/>
        <v>-1</v>
      </c>
      <c r="AK96" s="55">
        <f t="shared" si="18"/>
        <v>-1</v>
      </c>
      <c r="AL96" s="55">
        <f t="shared" si="19"/>
        <v>-1</v>
      </c>
      <c r="AM96" s="55">
        <f t="shared" si="20"/>
        <v>-1</v>
      </c>
      <c r="AN96" s="55">
        <f t="shared" si="21"/>
        <v>-1</v>
      </c>
      <c r="AO96" s="55">
        <f t="shared" si="22"/>
        <v>-1</v>
      </c>
      <c r="AP96" s="55">
        <f t="shared" si="23"/>
        <v>-1</v>
      </c>
      <c r="AQ96" s="55">
        <f t="shared" si="24"/>
        <v>-1</v>
      </c>
      <c r="AR96" s="55">
        <f t="shared" si="25"/>
        <v>-1</v>
      </c>
      <c r="AS96" s="55">
        <f t="shared" si="26"/>
        <v>-1</v>
      </c>
      <c r="AT96" s="55">
        <f t="shared" si="27"/>
        <v>-1</v>
      </c>
      <c r="AU96" s="55">
        <f t="shared" si="28"/>
        <v>-1</v>
      </c>
    </row>
    <row r="97" spans="1:47" x14ac:dyDescent="0.25">
      <c r="A97" s="59">
        <v>2023</v>
      </c>
      <c r="B97" s="64">
        <v>102030102</v>
      </c>
      <c r="C97" s="61" t="s">
        <v>133</v>
      </c>
      <c r="D97" s="62">
        <v>0</v>
      </c>
      <c r="E97" s="62">
        <v>13153</v>
      </c>
      <c r="F97" s="62">
        <v>13153</v>
      </c>
      <c r="G97" s="62">
        <v>13153</v>
      </c>
      <c r="H97" s="62">
        <v>13153</v>
      </c>
      <c r="I97" s="62">
        <v>0</v>
      </c>
      <c r="J97" s="62">
        <v>0</v>
      </c>
      <c r="K97" s="62">
        <v>0</v>
      </c>
      <c r="L97" s="62">
        <v>13153</v>
      </c>
      <c r="M97" s="62">
        <v>13153</v>
      </c>
      <c r="N97" s="62">
        <v>13153</v>
      </c>
      <c r="O97" s="62">
        <v>169058524</v>
      </c>
      <c r="P97" s="62">
        <v>169150595</v>
      </c>
      <c r="R97" s="62">
        <v>0</v>
      </c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>
        <f t="shared" si="15"/>
        <v>0</v>
      </c>
      <c r="AF97" s="13" t="s">
        <v>132</v>
      </c>
      <c r="AG97" s="25" t="s">
        <v>133</v>
      </c>
      <c r="AH97" s="26">
        <v>0</v>
      </c>
      <c r="AI97" s="62" t="e">
        <f t="shared" si="16"/>
        <v>#DIV/0!</v>
      </c>
      <c r="AJ97" s="62">
        <f t="shared" si="17"/>
        <v>-1</v>
      </c>
      <c r="AK97" s="62">
        <f t="shared" si="18"/>
        <v>-1</v>
      </c>
      <c r="AL97" s="62">
        <f t="shared" si="19"/>
        <v>-1</v>
      </c>
      <c r="AM97" s="62">
        <f t="shared" si="20"/>
        <v>-1</v>
      </c>
      <c r="AN97" s="62" t="e">
        <f t="shared" si="21"/>
        <v>#DIV/0!</v>
      </c>
      <c r="AO97" s="62" t="e">
        <f t="shared" si="22"/>
        <v>#DIV/0!</v>
      </c>
      <c r="AP97" s="62" t="e">
        <f t="shared" si="23"/>
        <v>#DIV/0!</v>
      </c>
      <c r="AQ97" s="62">
        <f t="shared" si="24"/>
        <v>-1</v>
      </c>
      <c r="AR97" s="62">
        <f t="shared" si="25"/>
        <v>-1</v>
      </c>
      <c r="AS97" s="62">
        <f t="shared" si="26"/>
        <v>-1</v>
      </c>
      <c r="AT97" s="62">
        <f t="shared" si="27"/>
        <v>-1</v>
      </c>
      <c r="AU97" s="62">
        <f t="shared" si="28"/>
        <v>-1</v>
      </c>
    </row>
    <row r="98" spans="1:47" x14ac:dyDescent="0.25">
      <c r="A98" s="59">
        <v>2023</v>
      </c>
      <c r="B98" s="64" t="s">
        <v>134</v>
      </c>
      <c r="C98" s="61" t="s">
        <v>68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19444474</v>
      </c>
      <c r="P98" s="62">
        <v>19444474</v>
      </c>
      <c r="R98" s="62">
        <v>0</v>
      </c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>
        <f t="shared" si="15"/>
        <v>0</v>
      </c>
      <c r="AF98" s="13" t="s">
        <v>134</v>
      </c>
      <c r="AG98" s="25" t="s">
        <v>68</v>
      </c>
      <c r="AH98" s="26">
        <v>0</v>
      </c>
      <c r="AI98" s="62" t="e">
        <f t="shared" si="16"/>
        <v>#DIV/0!</v>
      </c>
      <c r="AJ98" s="62" t="e">
        <f t="shared" si="17"/>
        <v>#DIV/0!</v>
      </c>
      <c r="AK98" s="62" t="e">
        <f t="shared" si="18"/>
        <v>#DIV/0!</v>
      </c>
      <c r="AL98" s="62" t="e">
        <f t="shared" si="19"/>
        <v>#DIV/0!</v>
      </c>
      <c r="AM98" s="62" t="e">
        <f t="shared" si="20"/>
        <v>#DIV/0!</v>
      </c>
      <c r="AN98" s="62" t="e">
        <f t="shared" si="21"/>
        <v>#DIV/0!</v>
      </c>
      <c r="AO98" s="62" t="e">
        <f t="shared" si="22"/>
        <v>#DIV/0!</v>
      </c>
      <c r="AP98" s="62" t="e">
        <f t="shared" si="23"/>
        <v>#DIV/0!</v>
      </c>
      <c r="AQ98" s="62" t="e">
        <f t="shared" si="24"/>
        <v>#DIV/0!</v>
      </c>
      <c r="AR98" s="62" t="e">
        <f t="shared" si="25"/>
        <v>#DIV/0!</v>
      </c>
      <c r="AS98" s="62" t="e">
        <f t="shared" si="26"/>
        <v>#DIV/0!</v>
      </c>
      <c r="AT98" s="62">
        <f t="shared" si="27"/>
        <v>-1</v>
      </c>
      <c r="AU98" s="62">
        <f t="shared" si="28"/>
        <v>-1</v>
      </c>
    </row>
    <row r="99" spans="1:47" x14ac:dyDescent="0.25">
      <c r="A99" s="59">
        <v>2023</v>
      </c>
      <c r="B99" s="64" t="s">
        <v>135</v>
      </c>
      <c r="C99" s="61" t="s">
        <v>76</v>
      </c>
      <c r="D99" s="62">
        <v>43073333</v>
      </c>
      <c r="E99" s="62">
        <v>43073333</v>
      </c>
      <c r="F99" s="62">
        <v>43073333</v>
      </c>
      <c r="G99" s="62">
        <v>43073333</v>
      </c>
      <c r="H99" s="62">
        <v>43073333</v>
      </c>
      <c r="I99" s="62">
        <v>43073333</v>
      </c>
      <c r="J99" s="62">
        <v>43073333</v>
      </c>
      <c r="K99" s="62">
        <v>43073333</v>
      </c>
      <c r="L99" s="62">
        <v>43073333</v>
      </c>
      <c r="M99" s="62">
        <v>43073333</v>
      </c>
      <c r="N99" s="62">
        <v>43073333</v>
      </c>
      <c r="O99" s="62">
        <v>43073333</v>
      </c>
      <c r="P99" s="62">
        <v>516879996</v>
      </c>
      <c r="R99" s="62">
        <v>0</v>
      </c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>
        <f t="shared" ref="AD99:AD111" si="29">SUM(R99:AC99)</f>
        <v>0</v>
      </c>
      <c r="AF99" s="13" t="s">
        <v>135</v>
      </c>
      <c r="AG99" s="25" t="s">
        <v>76</v>
      </c>
      <c r="AH99" s="26">
        <v>0</v>
      </c>
      <c r="AI99" s="62">
        <f t="shared" si="16"/>
        <v>-1</v>
      </c>
      <c r="AJ99" s="62">
        <f t="shared" si="17"/>
        <v>-1</v>
      </c>
      <c r="AK99" s="62">
        <f t="shared" si="18"/>
        <v>-1</v>
      </c>
      <c r="AL99" s="62">
        <f t="shared" si="19"/>
        <v>-1</v>
      </c>
      <c r="AM99" s="62">
        <f t="shared" si="20"/>
        <v>-1</v>
      </c>
      <c r="AN99" s="62">
        <f t="shared" si="21"/>
        <v>-1</v>
      </c>
      <c r="AO99" s="62">
        <f t="shared" si="22"/>
        <v>-1</v>
      </c>
      <c r="AP99" s="62">
        <f t="shared" si="23"/>
        <v>-1</v>
      </c>
      <c r="AQ99" s="62">
        <f t="shared" si="24"/>
        <v>-1</v>
      </c>
      <c r="AR99" s="62">
        <f t="shared" si="25"/>
        <v>-1</v>
      </c>
      <c r="AS99" s="62">
        <f t="shared" si="26"/>
        <v>-1</v>
      </c>
      <c r="AT99" s="62">
        <f t="shared" si="27"/>
        <v>-1</v>
      </c>
      <c r="AU99" s="62">
        <f t="shared" si="28"/>
        <v>-1</v>
      </c>
    </row>
    <row r="100" spans="1:47" x14ac:dyDescent="0.25">
      <c r="A100" s="56">
        <v>2023</v>
      </c>
      <c r="B100" s="57" t="s">
        <v>136</v>
      </c>
      <c r="C100" s="58" t="s">
        <v>137</v>
      </c>
      <c r="D100" s="55">
        <v>4029975528.0653329</v>
      </c>
      <c r="E100" s="55">
        <v>2507482192.9855146</v>
      </c>
      <c r="F100" s="55">
        <v>2578990893.1125154</v>
      </c>
      <c r="G100" s="55">
        <v>1006699996.8305151</v>
      </c>
      <c r="H100" s="55">
        <v>547031945.61051512</v>
      </c>
      <c r="I100" s="55">
        <v>573037168.61451519</v>
      </c>
      <c r="J100" s="55">
        <v>590883943.1305151</v>
      </c>
      <c r="K100" s="55">
        <v>881494381.13751507</v>
      </c>
      <c r="L100" s="55">
        <v>798838728.61451519</v>
      </c>
      <c r="M100" s="55">
        <v>443206768.61451513</v>
      </c>
      <c r="N100" s="55">
        <v>442498748.03051507</v>
      </c>
      <c r="O100" s="55">
        <v>321421263.47851527</v>
      </c>
      <c r="P100" s="55">
        <v>14721561558.225004</v>
      </c>
      <c r="R100" s="55">
        <v>201058692</v>
      </c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>
        <f t="shared" si="29"/>
        <v>201058692</v>
      </c>
      <c r="AF100" s="11" t="s">
        <v>136</v>
      </c>
      <c r="AG100" s="5" t="s">
        <v>137</v>
      </c>
      <c r="AH100" s="6">
        <f>+AH101+AH141</f>
        <v>201058692</v>
      </c>
      <c r="AI100" s="55">
        <f t="shared" si="16"/>
        <v>-0.95010920274830502</v>
      </c>
      <c r="AJ100" s="55">
        <f t="shared" si="17"/>
        <v>-1</v>
      </c>
      <c r="AK100" s="55">
        <f t="shared" si="18"/>
        <v>-1</v>
      </c>
      <c r="AL100" s="55">
        <f t="shared" si="19"/>
        <v>-1</v>
      </c>
      <c r="AM100" s="55">
        <f t="shared" si="20"/>
        <v>-1</v>
      </c>
      <c r="AN100" s="55">
        <f t="shared" si="21"/>
        <v>-1</v>
      </c>
      <c r="AO100" s="55">
        <f t="shared" si="22"/>
        <v>-1</v>
      </c>
      <c r="AP100" s="55">
        <f t="shared" si="23"/>
        <v>-1</v>
      </c>
      <c r="AQ100" s="55">
        <f t="shared" si="24"/>
        <v>-1</v>
      </c>
      <c r="AR100" s="55">
        <f t="shared" si="25"/>
        <v>-1</v>
      </c>
      <c r="AS100" s="55">
        <f t="shared" si="26"/>
        <v>-1</v>
      </c>
      <c r="AT100" s="55">
        <f t="shared" si="27"/>
        <v>-1</v>
      </c>
      <c r="AU100" s="55">
        <f t="shared" si="28"/>
        <v>-0.98634257030378225</v>
      </c>
    </row>
    <row r="101" spans="1:47" x14ac:dyDescent="0.25">
      <c r="A101" s="56">
        <v>2023</v>
      </c>
      <c r="B101" s="57" t="s">
        <v>138</v>
      </c>
      <c r="C101" s="58" t="s">
        <v>139</v>
      </c>
      <c r="D101" s="55">
        <v>217750000</v>
      </c>
      <c r="E101" s="55">
        <v>130156580</v>
      </c>
      <c r="F101" s="55">
        <v>87259700</v>
      </c>
      <c r="G101" s="55">
        <v>176024691</v>
      </c>
      <c r="H101" s="55">
        <v>12750000</v>
      </c>
      <c r="I101" s="55">
        <v>32750000</v>
      </c>
      <c r="J101" s="55">
        <v>14750000</v>
      </c>
      <c r="K101" s="55">
        <v>160710000</v>
      </c>
      <c r="L101" s="55">
        <v>92750000</v>
      </c>
      <c r="M101" s="55">
        <v>20750000</v>
      </c>
      <c r="N101" s="55">
        <v>2750000</v>
      </c>
      <c r="O101" s="55">
        <v>12750000</v>
      </c>
      <c r="P101" s="55">
        <v>961150971</v>
      </c>
      <c r="R101" s="55">
        <v>1700000</v>
      </c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>
        <f t="shared" si="29"/>
        <v>1700000</v>
      </c>
      <c r="AF101" s="11" t="s">
        <v>138</v>
      </c>
      <c r="AG101" s="5" t="s">
        <v>139</v>
      </c>
      <c r="AH101" s="6">
        <f>+AH102</f>
        <v>1700000</v>
      </c>
      <c r="AI101" s="55">
        <f t="shared" si="16"/>
        <v>-0.99219288174512055</v>
      </c>
      <c r="AJ101" s="55">
        <f t="shared" si="17"/>
        <v>-1</v>
      </c>
      <c r="AK101" s="55">
        <f t="shared" si="18"/>
        <v>-1</v>
      </c>
      <c r="AL101" s="55">
        <f t="shared" si="19"/>
        <v>-1</v>
      </c>
      <c r="AM101" s="55">
        <f t="shared" si="20"/>
        <v>-1</v>
      </c>
      <c r="AN101" s="55">
        <f t="shared" si="21"/>
        <v>-1</v>
      </c>
      <c r="AO101" s="55">
        <f t="shared" si="22"/>
        <v>-1</v>
      </c>
      <c r="AP101" s="55">
        <f t="shared" si="23"/>
        <v>-1</v>
      </c>
      <c r="AQ101" s="55">
        <f t="shared" si="24"/>
        <v>-1</v>
      </c>
      <c r="AR101" s="55">
        <f t="shared" si="25"/>
        <v>-1</v>
      </c>
      <c r="AS101" s="55">
        <f t="shared" si="26"/>
        <v>-1</v>
      </c>
      <c r="AT101" s="55">
        <f t="shared" si="27"/>
        <v>-1</v>
      </c>
      <c r="AU101" s="55">
        <f t="shared" si="28"/>
        <v>-0.99823128722615628</v>
      </c>
    </row>
    <row r="102" spans="1:47" x14ac:dyDescent="0.25">
      <c r="A102" s="56">
        <v>2023</v>
      </c>
      <c r="B102" s="57" t="s">
        <v>140</v>
      </c>
      <c r="C102" s="58" t="s">
        <v>141</v>
      </c>
      <c r="D102" s="55">
        <v>217750000</v>
      </c>
      <c r="E102" s="55">
        <v>130156580</v>
      </c>
      <c r="F102" s="55">
        <v>87259700</v>
      </c>
      <c r="G102" s="55">
        <v>176024691</v>
      </c>
      <c r="H102" s="55">
        <v>12750000</v>
      </c>
      <c r="I102" s="55">
        <v>32750000</v>
      </c>
      <c r="J102" s="55">
        <v>14750000</v>
      </c>
      <c r="K102" s="55">
        <v>160710000</v>
      </c>
      <c r="L102" s="55">
        <v>92750000</v>
      </c>
      <c r="M102" s="55">
        <v>20750000</v>
      </c>
      <c r="N102" s="55">
        <v>2750000</v>
      </c>
      <c r="O102" s="55">
        <v>12750000</v>
      </c>
      <c r="P102" s="55">
        <v>961150971</v>
      </c>
      <c r="R102" s="55">
        <v>1700000</v>
      </c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>
        <f t="shared" si="29"/>
        <v>1700000</v>
      </c>
      <c r="AF102" s="11" t="s">
        <v>140</v>
      </c>
      <c r="AG102" s="5" t="s">
        <v>141</v>
      </c>
      <c r="AH102" s="6">
        <f>+AH103+AH108+AH134</f>
        <v>1700000</v>
      </c>
      <c r="AI102" s="55">
        <f t="shared" si="16"/>
        <v>-0.99219288174512055</v>
      </c>
      <c r="AJ102" s="55">
        <f t="shared" si="17"/>
        <v>-1</v>
      </c>
      <c r="AK102" s="55">
        <f t="shared" si="18"/>
        <v>-1</v>
      </c>
      <c r="AL102" s="55">
        <f t="shared" si="19"/>
        <v>-1</v>
      </c>
      <c r="AM102" s="55">
        <f t="shared" si="20"/>
        <v>-1</v>
      </c>
      <c r="AN102" s="55">
        <f t="shared" si="21"/>
        <v>-1</v>
      </c>
      <c r="AO102" s="55">
        <f t="shared" si="22"/>
        <v>-1</v>
      </c>
      <c r="AP102" s="55">
        <f t="shared" si="23"/>
        <v>-1</v>
      </c>
      <c r="AQ102" s="55">
        <f t="shared" si="24"/>
        <v>-1</v>
      </c>
      <c r="AR102" s="55">
        <f t="shared" si="25"/>
        <v>-1</v>
      </c>
      <c r="AS102" s="55">
        <f t="shared" si="26"/>
        <v>-1</v>
      </c>
      <c r="AT102" s="55">
        <f t="shared" si="27"/>
        <v>-1</v>
      </c>
      <c r="AU102" s="55">
        <f t="shared" si="28"/>
        <v>-0.99823128722615628</v>
      </c>
    </row>
    <row r="103" spans="1:47" x14ac:dyDescent="0.25">
      <c r="A103" s="56">
        <v>2023</v>
      </c>
      <c r="B103" s="57" t="s">
        <v>142</v>
      </c>
      <c r="C103" s="58" t="s">
        <v>143</v>
      </c>
      <c r="D103" s="55">
        <v>0</v>
      </c>
      <c r="E103" s="55">
        <v>20000000</v>
      </c>
      <c r="F103" s="55">
        <v>47009700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67009700</v>
      </c>
      <c r="R103" s="55">
        <v>0</v>
      </c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>
        <f t="shared" si="29"/>
        <v>0</v>
      </c>
      <c r="AF103" s="14" t="s">
        <v>142</v>
      </c>
      <c r="AG103" s="9" t="s">
        <v>143</v>
      </c>
      <c r="AH103" s="10">
        <f>+AH104</f>
        <v>0</v>
      </c>
      <c r="AI103" s="55" t="e">
        <f t="shared" si="16"/>
        <v>#DIV/0!</v>
      </c>
      <c r="AJ103" s="55">
        <f t="shared" si="17"/>
        <v>-1</v>
      </c>
      <c r="AK103" s="55">
        <f t="shared" si="18"/>
        <v>-1</v>
      </c>
      <c r="AL103" s="55" t="e">
        <f t="shared" si="19"/>
        <v>#DIV/0!</v>
      </c>
      <c r="AM103" s="55" t="e">
        <f t="shared" si="20"/>
        <v>#DIV/0!</v>
      </c>
      <c r="AN103" s="55" t="e">
        <f t="shared" si="21"/>
        <v>#DIV/0!</v>
      </c>
      <c r="AO103" s="55" t="e">
        <f t="shared" si="22"/>
        <v>#DIV/0!</v>
      </c>
      <c r="AP103" s="55" t="e">
        <f t="shared" si="23"/>
        <v>#DIV/0!</v>
      </c>
      <c r="AQ103" s="55" t="e">
        <f t="shared" si="24"/>
        <v>#DIV/0!</v>
      </c>
      <c r="AR103" s="55" t="e">
        <f t="shared" si="25"/>
        <v>#DIV/0!</v>
      </c>
      <c r="AS103" s="55" t="e">
        <f t="shared" si="26"/>
        <v>#DIV/0!</v>
      </c>
      <c r="AT103" s="55" t="e">
        <f t="shared" si="27"/>
        <v>#DIV/0!</v>
      </c>
      <c r="AU103" s="55">
        <f t="shared" si="28"/>
        <v>-1</v>
      </c>
    </row>
    <row r="104" spans="1:47" x14ac:dyDescent="0.25">
      <c r="A104" s="56">
        <v>2023</v>
      </c>
      <c r="B104" s="57" t="s">
        <v>144</v>
      </c>
      <c r="C104" s="58" t="s">
        <v>145</v>
      </c>
      <c r="D104" s="55">
        <v>0</v>
      </c>
      <c r="E104" s="55">
        <v>20000000</v>
      </c>
      <c r="F104" s="55">
        <v>47009700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67009700</v>
      </c>
      <c r="R104" s="55">
        <v>0</v>
      </c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>
        <f t="shared" si="29"/>
        <v>0</v>
      </c>
      <c r="AF104" s="14" t="s">
        <v>144</v>
      </c>
      <c r="AG104" s="9" t="s">
        <v>145</v>
      </c>
      <c r="AH104" s="10">
        <f>+AH105</f>
        <v>0</v>
      </c>
      <c r="AI104" s="55" t="e">
        <f t="shared" si="16"/>
        <v>#DIV/0!</v>
      </c>
      <c r="AJ104" s="55">
        <f t="shared" si="17"/>
        <v>-1</v>
      </c>
      <c r="AK104" s="55">
        <f t="shared" si="18"/>
        <v>-1</v>
      </c>
      <c r="AL104" s="55" t="e">
        <f t="shared" si="19"/>
        <v>#DIV/0!</v>
      </c>
      <c r="AM104" s="55" t="e">
        <f t="shared" si="20"/>
        <v>#DIV/0!</v>
      </c>
      <c r="AN104" s="55" t="e">
        <f t="shared" si="21"/>
        <v>#DIV/0!</v>
      </c>
      <c r="AO104" s="55" t="e">
        <f t="shared" si="22"/>
        <v>#DIV/0!</v>
      </c>
      <c r="AP104" s="55" t="e">
        <f t="shared" si="23"/>
        <v>#DIV/0!</v>
      </c>
      <c r="AQ104" s="55" t="e">
        <f t="shared" si="24"/>
        <v>#DIV/0!</v>
      </c>
      <c r="AR104" s="55" t="e">
        <f t="shared" si="25"/>
        <v>#DIV/0!</v>
      </c>
      <c r="AS104" s="55" t="e">
        <f t="shared" si="26"/>
        <v>#DIV/0!</v>
      </c>
      <c r="AT104" s="55" t="e">
        <f t="shared" si="27"/>
        <v>#DIV/0!</v>
      </c>
      <c r="AU104" s="55">
        <f t="shared" si="28"/>
        <v>-1</v>
      </c>
    </row>
    <row r="105" spans="1:47" x14ac:dyDescent="0.25">
      <c r="A105" s="56">
        <v>2023</v>
      </c>
      <c r="B105" s="57" t="s">
        <v>146</v>
      </c>
      <c r="C105" s="58" t="s">
        <v>147</v>
      </c>
      <c r="D105" s="55">
        <v>0</v>
      </c>
      <c r="E105" s="55">
        <v>20000000</v>
      </c>
      <c r="F105" s="55">
        <v>47009700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67009700</v>
      </c>
      <c r="R105" s="55">
        <v>0</v>
      </c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>
        <f t="shared" si="29"/>
        <v>0</v>
      </c>
      <c r="AF105" s="14" t="s">
        <v>146</v>
      </c>
      <c r="AG105" s="9" t="s">
        <v>147</v>
      </c>
      <c r="AH105" s="10">
        <f>+AH106+AH107</f>
        <v>0</v>
      </c>
      <c r="AI105" s="55" t="e">
        <f t="shared" si="16"/>
        <v>#DIV/0!</v>
      </c>
      <c r="AJ105" s="55">
        <f t="shared" si="17"/>
        <v>-1</v>
      </c>
      <c r="AK105" s="55">
        <f t="shared" si="18"/>
        <v>-1</v>
      </c>
      <c r="AL105" s="55" t="e">
        <f t="shared" si="19"/>
        <v>#DIV/0!</v>
      </c>
      <c r="AM105" s="55" t="e">
        <f t="shared" si="20"/>
        <v>#DIV/0!</v>
      </c>
      <c r="AN105" s="55" t="e">
        <f t="shared" si="21"/>
        <v>#DIV/0!</v>
      </c>
      <c r="AO105" s="55" t="e">
        <f t="shared" si="22"/>
        <v>#DIV/0!</v>
      </c>
      <c r="AP105" s="55" t="e">
        <f t="shared" si="23"/>
        <v>#DIV/0!</v>
      </c>
      <c r="AQ105" s="55" t="e">
        <f t="shared" si="24"/>
        <v>#DIV/0!</v>
      </c>
      <c r="AR105" s="55" t="e">
        <f t="shared" si="25"/>
        <v>#DIV/0!</v>
      </c>
      <c r="AS105" s="55" t="e">
        <f t="shared" si="26"/>
        <v>#DIV/0!</v>
      </c>
      <c r="AT105" s="55" t="e">
        <f t="shared" si="27"/>
        <v>#DIV/0!</v>
      </c>
      <c r="AU105" s="55">
        <f t="shared" si="28"/>
        <v>-1</v>
      </c>
    </row>
    <row r="106" spans="1:47" x14ac:dyDescent="0.25">
      <c r="A106" s="59">
        <v>2023</v>
      </c>
      <c r="B106" s="60" t="s">
        <v>148</v>
      </c>
      <c r="C106" s="61" t="s">
        <v>149</v>
      </c>
      <c r="D106" s="62">
        <v>0</v>
      </c>
      <c r="E106" s="62">
        <v>0</v>
      </c>
      <c r="F106" s="62">
        <v>41500000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41500000</v>
      </c>
      <c r="R106" s="62">
        <v>0</v>
      </c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>
        <f t="shared" si="29"/>
        <v>0</v>
      </c>
      <c r="AF106" s="13" t="s">
        <v>148</v>
      </c>
      <c r="AG106" s="25" t="s">
        <v>149</v>
      </c>
      <c r="AH106" s="26">
        <v>0</v>
      </c>
      <c r="AI106" s="62" t="e">
        <f t="shared" si="16"/>
        <v>#DIV/0!</v>
      </c>
      <c r="AJ106" s="62" t="e">
        <f t="shared" si="17"/>
        <v>#DIV/0!</v>
      </c>
      <c r="AK106" s="62">
        <f t="shared" si="18"/>
        <v>-1</v>
      </c>
      <c r="AL106" s="62" t="e">
        <f t="shared" si="19"/>
        <v>#DIV/0!</v>
      </c>
      <c r="AM106" s="62" t="e">
        <f t="shared" si="20"/>
        <v>#DIV/0!</v>
      </c>
      <c r="AN106" s="62" t="e">
        <f t="shared" si="21"/>
        <v>#DIV/0!</v>
      </c>
      <c r="AO106" s="62" t="e">
        <f t="shared" si="22"/>
        <v>#DIV/0!</v>
      </c>
      <c r="AP106" s="62" t="e">
        <f t="shared" si="23"/>
        <v>#DIV/0!</v>
      </c>
      <c r="AQ106" s="62" t="e">
        <f t="shared" si="24"/>
        <v>#DIV/0!</v>
      </c>
      <c r="AR106" s="62" t="e">
        <f t="shared" si="25"/>
        <v>#DIV/0!</v>
      </c>
      <c r="AS106" s="62" t="e">
        <f t="shared" si="26"/>
        <v>#DIV/0!</v>
      </c>
      <c r="AT106" s="62" t="e">
        <f t="shared" si="27"/>
        <v>#DIV/0!</v>
      </c>
      <c r="AU106" s="62">
        <f t="shared" si="28"/>
        <v>-1</v>
      </c>
    </row>
    <row r="107" spans="1:47" x14ac:dyDescent="0.25">
      <c r="A107" s="59">
        <v>2023</v>
      </c>
      <c r="B107" s="60" t="s">
        <v>150</v>
      </c>
      <c r="C107" s="61" t="s">
        <v>151</v>
      </c>
      <c r="D107" s="62">
        <v>0</v>
      </c>
      <c r="E107" s="62">
        <v>20000000</v>
      </c>
      <c r="F107" s="62">
        <v>5509700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25509700</v>
      </c>
      <c r="R107" s="62">
        <v>0</v>
      </c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>
        <f t="shared" si="29"/>
        <v>0</v>
      </c>
      <c r="AF107" s="13" t="s">
        <v>150</v>
      </c>
      <c r="AG107" s="25" t="s">
        <v>151</v>
      </c>
      <c r="AH107" s="26">
        <v>0</v>
      </c>
      <c r="AI107" s="62" t="e">
        <f t="shared" si="16"/>
        <v>#DIV/0!</v>
      </c>
      <c r="AJ107" s="62">
        <f t="shared" si="17"/>
        <v>-1</v>
      </c>
      <c r="AK107" s="62">
        <f t="shared" si="18"/>
        <v>-1</v>
      </c>
      <c r="AL107" s="62" t="e">
        <f t="shared" si="19"/>
        <v>#DIV/0!</v>
      </c>
      <c r="AM107" s="62" t="e">
        <f t="shared" si="20"/>
        <v>#DIV/0!</v>
      </c>
      <c r="AN107" s="62" t="e">
        <f t="shared" si="21"/>
        <v>#DIV/0!</v>
      </c>
      <c r="AO107" s="62" t="e">
        <f t="shared" si="22"/>
        <v>#DIV/0!</v>
      </c>
      <c r="AP107" s="62" t="e">
        <f t="shared" si="23"/>
        <v>#DIV/0!</v>
      </c>
      <c r="AQ107" s="62" t="e">
        <f t="shared" si="24"/>
        <v>#DIV/0!</v>
      </c>
      <c r="AR107" s="62" t="e">
        <f t="shared" si="25"/>
        <v>#DIV/0!</v>
      </c>
      <c r="AS107" s="62" t="e">
        <f t="shared" si="26"/>
        <v>#DIV/0!</v>
      </c>
      <c r="AT107" s="62" t="e">
        <f t="shared" si="27"/>
        <v>#DIV/0!</v>
      </c>
      <c r="AU107" s="62">
        <f t="shared" si="28"/>
        <v>-1</v>
      </c>
    </row>
    <row r="108" spans="1:47" x14ac:dyDescent="0.25">
      <c r="A108" s="56">
        <v>2023</v>
      </c>
      <c r="B108" s="57" t="s">
        <v>152</v>
      </c>
      <c r="C108" s="58" t="s">
        <v>153</v>
      </c>
      <c r="D108" s="55">
        <v>151750000</v>
      </c>
      <c r="E108" s="55">
        <v>72750000</v>
      </c>
      <c r="F108" s="55">
        <v>27750000</v>
      </c>
      <c r="G108" s="55">
        <v>176024691</v>
      </c>
      <c r="H108" s="55">
        <v>12750000</v>
      </c>
      <c r="I108" s="55">
        <v>32750000</v>
      </c>
      <c r="J108" s="55">
        <v>10750000</v>
      </c>
      <c r="K108" s="55">
        <v>160710000</v>
      </c>
      <c r="L108" s="55">
        <v>92750000</v>
      </c>
      <c r="M108" s="55">
        <v>12750000</v>
      </c>
      <c r="N108" s="55">
        <v>2750000</v>
      </c>
      <c r="O108" s="55">
        <v>2750000</v>
      </c>
      <c r="P108" s="55">
        <v>756234691</v>
      </c>
      <c r="R108" s="55">
        <v>1700000</v>
      </c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>
        <f t="shared" si="29"/>
        <v>1700000</v>
      </c>
      <c r="AF108" s="14" t="s">
        <v>152</v>
      </c>
      <c r="AG108" s="9" t="s">
        <v>153</v>
      </c>
      <c r="AH108" s="10">
        <f>+AH109+AH113+AH118+AH120+AH126+AH129+AH132</f>
        <v>1700000</v>
      </c>
      <c r="AI108" s="55">
        <f t="shared" si="16"/>
        <v>-0.98879736408566721</v>
      </c>
      <c r="AJ108" s="55">
        <f t="shared" si="17"/>
        <v>-1</v>
      </c>
      <c r="AK108" s="55">
        <f t="shared" si="18"/>
        <v>-1</v>
      </c>
      <c r="AL108" s="55">
        <f t="shared" si="19"/>
        <v>-1</v>
      </c>
      <c r="AM108" s="55">
        <f t="shared" si="20"/>
        <v>-1</v>
      </c>
      <c r="AN108" s="55">
        <f t="shared" si="21"/>
        <v>-1</v>
      </c>
      <c r="AO108" s="55">
        <f t="shared" si="22"/>
        <v>-1</v>
      </c>
      <c r="AP108" s="55">
        <f t="shared" si="23"/>
        <v>-1</v>
      </c>
      <c r="AQ108" s="55">
        <f t="shared" si="24"/>
        <v>-1</v>
      </c>
      <c r="AR108" s="55">
        <f t="shared" si="25"/>
        <v>-1</v>
      </c>
      <c r="AS108" s="55">
        <f t="shared" si="26"/>
        <v>-1</v>
      </c>
      <c r="AT108" s="55">
        <f t="shared" si="27"/>
        <v>-1</v>
      </c>
      <c r="AU108" s="55">
        <f t="shared" si="28"/>
        <v>-0.99775202060916823</v>
      </c>
    </row>
    <row r="109" spans="1:47" x14ac:dyDescent="0.25">
      <c r="A109" s="56">
        <v>2023</v>
      </c>
      <c r="B109" s="57" t="s">
        <v>154</v>
      </c>
      <c r="C109" s="58" t="s">
        <v>155</v>
      </c>
      <c r="D109" s="55">
        <v>0</v>
      </c>
      <c r="E109" s="55">
        <v>0</v>
      </c>
      <c r="F109" s="55">
        <v>0</v>
      </c>
      <c r="G109" s="55">
        <v>12960000</v>
      </c>
      <c r="H109" s="55">
        <v>0</v>
      </c>
      <c r="I109" s="55">
        <v>25000000</v>
      </c>
      <c r="J109" s="55">
        <v>0</v>
      </c>
      <c r="K109" s="55">
        <v>25960000</v>
      </c>
      <c r="L109" s="55">
        <v>0</v>
      </c>
      <c r="M109" s="55">
        <v>0</v>
      </c>
      <c r="N109" s="55">
        <v>0</v>
      </c>
      <c r="O109" s="55">
        <v>0</v>
      </c>
      <c r="P109" s="55">
        <v>63920000</v>
      </c>
      <c r="R109" s="55">
        <v>0</v>
      </c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>
        <f t="shared" si="29"/>
        <v>0</v>
      </c>
      <c r="AF109" s="14" t="s">
        <v>154</v>
      </c>
      <c r="AG109" s="9" t="s">
        <v>155</v>
      </c>
      <c r="AH109" s="10">
        <f>+AH110+AH111+AH112</f>
        <v>0</v>
      </c>
      <c r="AI109" s="55" t="e">
        <f t="shared" si="16"/>
        <v>#DIV/0!</v>
      </c>
      <c r="AJ109" s="55" t="e">
        <f t="shared" si="17"/>
        <v>#DIV/0!</v>
      </c>
      <c r="AK109" s="55" t="e">
        <f t="shared" si="18"/>
        <v>#DIV/0!</v>
      </c>
      <c r="AL109" s="55">
        <f t="shared" si="19"/>
        <v>-1</v>
      </c>
      <c r="AM109" s="55" t="e">
        <f t="shared" si="20"/>
        <v>#DIV/0!</v>
      </c>
      <c r="AN109" s="55">
        <f t="shared" si="21"/>
        <v>-1</v>
      </c>
      <c r="AO109" s="55" t="e">
        <f t="shared" si="22"/>
        <v>#DIV/0!</v>
      </c>
      <c r="AP109" s="55">
        <f t="shared" si="23"/>
        <v>-1</v>
      </c>
      <c r="AQ109" s="55" t="e">
        <f t="shared" si="24"/>
        <v>#DIV/0!</v>
      </c>
      <c r="AR109" s="55" t="e">
        <f t="shared" si="25"/>
        <v>#DIV/0!</v>
      </c>
      <c r="AS109" s="55" t="e">
        <f t="shared" si="26"/>
        <v>#DIV/0!</v>
      </c>
      <c r="AT109" s="55" t="e">
        <f t="shared" si="27"/>
        <v>#DIV/0!</v>
      </c>
      <c r="AU109" s="55">
        <f t="shared" si="28"/>
        <v>-1</v>
      </c>
    </row>
    <row r="110" spans="1:47" x14ac:dyDescent="0.25">
      <c r="A110" s="59">
        <v>2023</v>
      </c>
      <c r="B110" s="60" t="s">
        <v>156</v>
      </c>
      <c r="C110" s="61" t="s">
        <v>157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20000000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20000000</v>
      </c>
      <c r="R110" s="62">
        <v>0</v>
      </c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>
        <f t="shared" si="29"/>
        <v>0</v>
      </c>
      <c r="AF110" s="13" t="s">
        <v>156</v>
      </c>
      <c r="AG110" s="25" t="s">
        <v>157</v>
      </c>
      <c r="AH110" s="26">
        <v>0</v>
      </c>
      <c r="AI110" s="62" t="e">
        <f t="shared" si="16"/>
        <v>#DIV/0!</v>
      </c>
      <c r="AJ110" s="62" t="e">
        <f t="shared" si="17"/>
        <v>#DIV/0!</v>
      </c>
      <c r="AK110" s="62" t="e">
        <f t="shared" si="18"/>
        <v>#DIV/0!</v>
      </c>
      <c r="AL110" s="62" t="e">
        <f t="shared" si="19"/>
        <v>#DIV/0!</v>
      </c>
      <c r="AM110" s="62" t="e">
        <f t="shared" si="20"/>
        <v>#DIV/0!</v>
      </c>
      <c r="AN110" s="62">
        <f t="shared" si="21"/>
        <v>-1</v>
      </c>
      <c r="AO110" s="62" t="e">
        <f t="shared" si="22"/>
        <v>#DIV/0!</v>
      </c>
      <c r="AP110" s="62" t="e">
        <f t="shared" si="23"/>
        <v>#DIV/0!</v>
      </c>
      <c r="AQ110" s="62" t="e">
        <f t="shared" si="24"/>
        <v>#DIV/0!</v>
      </c>
      <c r="AR110" s="62" t="e">
        <f t="shared" si="25"/>
        <v>#DIV/0!</v>
      </c>
      <c r="AS110" s="62" t="e">
        <f t="shared" si="26"/>
        <v>#DIV/0!</v>
      </c>
      <c r="AT110" s="62" t="e">
        <f t="shared" si="27"/>
        <v>#DIV/0!</v>
      </c>
      <c r="AU110" s="62">
        <f t="shared" si="28"/>
        <v>-1</v>
      </c>
    </row>
    <row r="111" spans="1:47" x14ac:dyDescent="0.25">
      <c r="A111" s="59">
        <v>2023</v>
      </c>
      <c r="B111" s="60" t="s">
        <v>158</v>
      </c>
      <c r="C111" s="61" t="s">
        <v>814</v>
      </c>
      <c r="D111" s="62">
        <v>0</v>
      </c>
      <c r="E111" s="62">
        <v>0</v>
      </c>
      <c r="F111" s="62">
        <v>0</v>
      </c>
      <c r="G111" s="62">
        <v>12960000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12960000</v>
      </c>
      <c r="R111" s="62">
        <v>0</v>
      </c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>
        <f t="shared" si="29"/>
        <v>0</v>
      </c>
      <c r="AF111" s="13" t="s">
        <v>158</v>
      </c>
      <c r="AG111" s="25" t="s">
        <v>159</v>
      </c>
      <c r="AH111" s="26">
        <v>0</v>
      </c>
      <c r="AI111" s="62" t="e">
        <f t="shared" si="16"/>
        <v>#DIV/0!</v>
      </c>
      <c r="AJ111" s="62" t="e">
        <f t="shared" si="17"/>
        <v>#DIV/0!</v>
      </c>
      <c r="AK111" s="62" t="e">
        <f t="shared" si="18"/>
        <v>#DIV/0!</v>
      </c>
      <c r="AL111" s="62">
        <f t="shared" si="19"/>
        <v>-1</v>
      </c>
      <c r="AM111" s="62" t="e">
        <f t="shared" si="20"/>
        <v>#DIV/0!</v>
      </c>
      <c r="AN111" s="62" t="e">
        <f t="shared" si="21"/>
        <v>#DIV/0!</v>
      </c>
      <c r="AO111" s="62" t="e">
        <f t="shared" si="22"/>
        <v>#DIV/0!</v>
      </c>
      <c r="AP111" s="62" t="e">
        <f t="shared" si="23"/>
        <v>#DIV/0!</v>
      </c>
      <c r="AQ111" s="62" t="e">
        <f t="shared" si="24"/>
        <v>#DIV/0!</v>
      </c>
      <c r="AR111" s="62" t="e">
        <f t="shared" si="25"/>
        <v>#DIV/0!</v>
      </c>
      <c r="AS111" s="62" t="e">
        <f t="shared" si="26"/>
        <v>#DIV/0!</v>
      </c>
      <c r="AT111" s="62" t="e">
        <f t="shared" si="27"/>
        <v>#DIV/0!</v>
      </c>
      <c r="AU111" s="62">
        <f t="shared" si="28"/>
        <v>-1</v>
      </c>
    </row>
    <row r="112" spans="1:47" x14ac:dyDescent="0.25">
      <c r="A112" s="59">
        <v>2023</v>
      </c>
      <c r="B112" s="60" t="s">
        <v>160</v>
      </c>
      <c r="C112" s="61" t="s">
        <v>161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5000000</v>
      </c>
      <c r="J112" s="62">
        <v>0</v>
      </c>
      <c r="K112" s="62">
        <v>25960000</v>
      </c>
      <c r="L112" s="62">
        <v>0</v>
      </c>
      <c r="M112" s="62">
        <v>0</v>
      </c>
      <c r="N112" s="62">
        <v>0</v>
      </c>
      <c r="O112" s="62">
        <v>0</v>
      </c>
      <c r="P112" s="62">
        <v>30960000</v>
      </c>
      <c r="R112" s="62">
        <v>0</v>
      </c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>
        <f t="shared" ref="AD112:AD134" si="30">SUM(R112:AC112)</f>
        <v>0</v>
      </c>
      <c r="AF112" s="13" t="s">
        <v>160</v>
      </c>
      <c r="AG112" s="25" t="s">
        <v>161</v>
      </c>
      <c r="AH112" s="26">
        <v>0</v>
      </c>
      <c r="AI112" s="62" t="e">
        <f t="shared" si="16"/>
        <v>#DIV/0!</v>
      </c>
      <c r="AJ112" s="62" t="e">
        <f t="shared" si="17"/>
        <v>#DIV/0!</v>
      </c>
      <c r="AK112" s="62" t="e">
        <f t="shared" si="18"/>
        <v>#DIV/0!</v>
      </c>
      <c r="AL112" s="62" t="e">
        <f t="shared" si="19"/>
        <v>#DIV/0!</v>
      </c>
      <c r="AM112" s="62" t="e">
        <f t="shared" si="20"/>
        <v>#DIV/0!</v>
      </c>
      <c r="AN112" s="62">
        <f t="shared" si="21"/>
        <v>-1</v>
      </c>
      <c r="AO112" s="62" t="e">
        <f t="shared" si="22"/>
        <v>#DIV/0!</v>
      </c>
      <c r="AP112" s="62">
        <f t="shared" si="23"/>
        <v>-1</v>
      </c>
      <c r="AQ112" s="62" t="e">
        <f t="shared" si="24"/>
        <v>#DIV/0!</v>
      </c>
      <c r="AR112" s="62" t="e">
        <f t="shared" si="25"/>
        <v>#DIV/0!</v>
      </c>
      <c r="AS112" s="62" t="e">
        <f t="shared" si="26"/>
        <v>#DIV/0!</v>
      </c>
      <c r="AT112" s="62" t="e">
        <f t="shared" si="27"/>
        <v>#DIV/0!</v>
      </c>
      <c r="AU112" s="62">
        <f t="shared" si="28"/>
        <v>-1</v>
      </c>
    </row>
    <row r="113" spans="1:47" x14ac:dyDescent="0.25">
      <c r="A113" s="56">
        <v>2023</v>
      </c>
      <c r="B113" s="57" t="s">
        <v>162</v>
      </c>
      <c r="C113" s="58" t="s">
        <v>163</v>
      </c>
      <c r="D113" s="55">
        <v>61750000</v>
      </c>
      <c r="E113" s="55">
        <v>31750000</v>
      </c>
      <c r="F113" s="55">
        <v>1750000</v>
      </c>
      <c r="G113" s="55">
        <v>13750000</v>
      </c>
      <c r="H113" s="55">
        <v>1750000</v>
      </c>
      <c r="I113" s="55">
        <v>1750000</v>
      </c>
      <c r="J113" s="55">
        <v>1750000</v>
      </c>
      <c r="K113" s="55">
        <v>11750000</v>
      </c>
      <c r="L113" s="55">
        <v>1750000</v>
      </c>
      <c r="M113" s="55">
        <v>1750000</v>
      </c>
      <c r="N113" s="55">
        <v>1750000</v>
      </c>
      <c r="O113" s="55">
        <v>1750000</v>
      </c>
      <c r="P113" s="55">
        <v>133000000</v>
      </c>
      <c r="R113" s="55">
        <v>0</v>
      </c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>
        <f t="shared" si="30"/>
        <v>0</v>
      </c>
      <c r="AF113" s="14" t="s">
        <v>162</v>
      </c>
      <c r="AG113" s="9" t="s">
        <v>163</v>
      </c>
      <c r="AH113" s="10">
        <f>+AH114+AH115+AH116+AH117</f>
        <v>0</v>
      </c>
      <c r="AI113" s="55">
        <f t="shared" si="16"/>
        <v>-1</v>
      </c>
      <c r="AJ113" s="55">
        <f t="shared" si="17"/>
        <v>-1</v>
      </c>
      <c r="AK113" s="55">
        <f t="shared" si="18"/>
        <v>-1</v>
      </c>
      <c r="AL113" s="55">
        <f t="shared" si="19"/>
        <v>-1</v>
      </c>
      <c r="AM113" s="55">
        <f t="shared" si="20"/>
        <v>-1</v>
      </c>
      <c r="AN113" s="55">
        <f t="shared" si="21"/>
        <v>-1</v>
      </c>
      <c r="AO113" s="55">
        <f t="shared" si="22"/>
        <v>-1</v>
      </c>
      <c r="AP113" s="55">
        <f t="shared" si="23"/>
        <v>-1</v>
      </c>
      <c r="AQ113" s="55">
        <f t="shared" si="24"/>
        <v>-1</v>
      </c>
      <c r="AR113" s="55">
        <f t="shared" si="25"/>
        <v>-1</v>
      </c>
      <c r="AS113" s="55">
        <f t="shared" si="26"/>
        <v>-1</v>
      </c>
      <c r="AT113" s="55">
        <f t="shared" si="27"/>
        <v>-1</v>
      </c>
      <c r="AU113" s="55">
        <f t="shared" si="28"/>
        <v>-1</v>
      </c>
    </row>
    <row r="114" spans="1:47" x14ac:dyDescent="0.25">
      <c r="A114" s="59">
        <v>2023</v>
      </c>
      <c r="B114" s="60" t="s">
        <v>164</v>
      </c>
      <c r="C114" s="61" t="s">
        <v>165</v>
      </c>
      <c r="D114" s="62">
        <v>31750000</v>
      </c>
      <c r="E114" s="62">
        <v>21750000</v>
      </c>
      <c r="F114" s="62">
        <v>1750000</v>
      </c>
      <c r="G114" s="62">
        <v>1750000</v>
      </c>
      <c r="H114" s="62">
        <v>1750000</v>
      </c>
      <c r="I114" s="62">
        <v>1750000</v>
      </c>
      <c r="J114" s="62">
        <v>1750000</v>
      </c>
      <c r="K114" s="62">
        <v>1750000</v>
      </c>
      <c r="L114" s="62">
        <v>1750000</v>
      </c>
      <c r="M114" s="62">
        <v>1750000</v>
      </c>
      <c r="N114" s="62">
        <v>1750000</v>
      </c>
      <c r="O114" s="62">
        <v>1750000</v>
      </c>
      <c r="P114" s="62">
        <v>71000000</v>
      </c>
      <c r="R114" s="62">
        <v>0</v>
      </c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>
        <f t="shared" si="30"/>
        <v>0</v>
      </c>
      <c r="AF114" s="13" t="s">
        <v>164</v>
      </c>
      <c r="AG114" s="25" t="s">
        <v>165</v>
      </c>
      <c r="AH114" s="26">
        <v>0</v>
      </c>
      <c r="AI114" s="62">
        <f t="shared" si="16"/>
        <v>-1</v>
      </c>
      <c r="AJ114" s="62">
        <f t="shared" si="17"/>
        <v>-1</v>
      </c>
      <c r="AK114" s="62">
        <f t="shared" si="18"/>
        <v>-1</v>
      </c>
      <c r="AL114" s="62">
        <f t="shared" si="19"/>
        <v>-1</v>
      </c>
      <c r="AM114" s="62">
        <f t="shared" si="20"/>
        <v>-1</v>
      </c>
      <c r="AN114" s="62">
        <f t="shared" si="21"/>
        <v>-1</v>
      </c>
      <c r="AO114" s="62">
        <f t="shared" si="22"/>
        <v>-1</v>
      </c>
      <c r="AP114" s="62">
        <f t="shared" si="23"/>
        <v>-1</v>
      </c>
      <c r="AQ114" s="62">
        <f t="shared" si="24"/>
        <v>-1</v>
      </c>
      <c r="AR114" s="62">
        <f t="shared" si="25"/>
        <v>-1</v>
      </c>
      <c r="AS114" s="62">
        <f t="shared" si="26"/>
        <v>-1</v>
      </c>
      <c r="AT114" s="62">
        <f t="shared" si="27"/>
        <v>-1</v>
      </c>
      <c r="AU114" s="62">
        <f t="shared" si="28"/>
        <v>-1</v>
      </c>
    </row>
    <row r="115" spans="1:47" x14ac:dyDescent="0.25">
      <c r="A115" s="59">
        <v>2023</v>
      </c>
      <c r="B115" s="60" t="s">
        <v>166</v>
      </c>
      <c r="C115" s="61" t="s">
        <v>167</v>
      </c>
      <c r="D115" s="62">
        <v>0</v>
      </c>
      <c r="E115" s="62">
        <v>0</v>
      </c>
      <c r="F115" s="62">
        <v>0</v>
      </c>
      <c r="G115" s="62">
        <v>12000000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12000000</v>
      </c>
      <c r="R115" s="62">
        <v>0</v>
      </c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>
        <f t="shared" si="30"/>
        <v>0</v>
      </c>
      <c r="AF115" s="13" t="s">
        <v>166</v>
      </c>
      <c r="AG115" s="25" t="s">
        <v>167</v>
      </c>
      <c r="AH115" s="26">
        <v>0</v>
      </c>
      <c r="AI115" s="62" t="e">
        <f t="shared" si="16"/>
        <v>#DIV/0!</v>
      </c>
      <c r="AJ115" s="62" t="e">
        <f t="shared" si="17"/>
        <v>#DIV/0!</v>
      </c>
      <c r="AK115" s="62" t="e">
        <f t="shared" si="18"/>
        <v>#DIV/0!</v>
      </c>
      <c r="AL115" s="62">
        <f t="shared" si="19"/>
        <v>-1</v>
      </c>
      <c r="AM115" s="62" t="e">
        <f t="shared" si="20"/>
        <v>#DIV/0!</v>
      </c>
      <c r="AN115" s="62" t="e">
        <f t="shared" si="21"/>
        <v>#DIV/0!</v>
      </c>
      <c r="AO115" s="62" t="e">
        <f t="shared" si="22"/>
        <v>#DIV/0!</v>
      </c>
      <c r="AP115" s="62" t="e">
        <f t="shared" si="23"/>
        <v>#DIV/0!</v>
      </c>
      <c r="AQ115" s="62" t="e">
        <f t="shared" si="24"/>
        <v>#DIV/0!</v>
      </c>
      <c r="AR115" s="62" t="e">
        <f t="shared" si="25"/>
        <v>#DIV/0!</v>
      </c>
      <c r="AS115" s="62" t="e">
        <f t="shared" si="26"/>
        <v>#DIV/0!</v>
      </c>
      <c r="AT115" s="62" t="e">
        <f t="shared" si="27"/>
        <v>#DIV/0!</v>
      </c>
      <c r="AU115" s="62">
        <f t="shared" si="28"/>
        <v>-1</v>
      </c>
    </row>
    <row r="116" spans="1:47" x14ac:dyDescent="0.25">
      <c r="A116" s="59">
        <v>2023</v>
      </c>
      <c r="B116" s="60" t="s">
        <v>168</v>
      </c>
      <c r="C116" s="61" t="s">
        <v>169</v>
      </c>
      <c r="D116" s="62">
        <v>0</v>
      </c>
      <c r="E116" s="62">
        <v>10000000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10000000</v>
      </c>
      <c r="L116" s="62">
        <v>0</v>
      </c>
      <c r="M116" s="62">
        <v>0</v>
      </c>
      <c r="N116" s="62">
        <v>0</v>
      </c>
      <c r="O116" s="62">
        <v>0</v>
      </c>
      <c r="P116" s="62">
        <v>20000000</v>
      </c>
      <c r="R116" s="62">
        <v>0</v>
      </c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>
        <f t="shared" si="30"/>
        <v>0</v>
      </c>
      <c r="AF116" s="13" t="s">
        <v>168</v>
      </c>
      <c r="AG116" s="25" t="s">
        <v>169</v>
      </c>
      <c r="AH116" s="26">
        <v>0</v>
      </c>
      <c r="AI116" s="62" t="e">
        <f t="shared" si="16"/>
        <v>#DIV/0!</v>
      </c>
      <c r="AJ116" s="62">
        <f t="shared" si="17"/>
        <v>-1</v>
      </c>
      <c r="AK116" s="62" t="e">
        <f t="shared" si="18"/>
        <v>#DIV/0!</v>
      </c>
      <c r="AL116" s="62" t="e">
        <f t="shared" si="19"/>
        <v>#DIV/0!</v>
      </c>
      <c r="AM116" s="62" t="e">
        <f t="shared" si="20"/>
        <v>#DIV/0!</v>
      </c>
      <c r="AN116" s="62" t="e">
        <f t="shared" si="21"/>
        <v>#DIV/0!</v>
      </c>
      <c r="AO116" s="62" t="e">
        <f t="shared" si="22"/>
        <v>#DIV/0!</v>
      </c>
      <c r="AP116" s="62">
        <f t="shared" si="23"/>
        <v>-1</v>
      </c>
      <c r="AQ116" s="62" t="e">
        <f t="shared" si="24"/>
        <v>#DIV/0!</v>
      </c>
      <c r="AR116" s="62" t="e">
        <f t="shared" si="25"/>
        <v>#DIV/0!</v>
      </c>
      <c r="AS116" s="62" t="e">
        <f t="shared" si="26"/>
        <v>#DIV/0!</v>
      </c>
      <c r="AT116" s="62" t="e">
        <f t="shared" si="27"/>
        <v>#DIV/0!</v>
      </c>
      <c r="AU116" s="62">
        <f t="shared" si="28"/>
        <v>-1</v>
      </c>
    </row>
    <row r="117" spans="1:47" x14ac:dyDescent="0.25">
      <c r="A117" s="59">
        <v>2023</v>
      </c>
      <c r="B117" s="60" t="s">
        <v>170</v>
      </c>
      <c r="C117" s="61" t="s">
        <v>171</v>
      </c>
      <c r="D117" s="62">
        <v>30000000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30000000</v>
      </c>
      <c r="R117" s="62">
        <v>0</v>
      </c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>
        <f t="shared" si="30"/>
        <v>0</v>
      </c>
      <c r="AF117" s="13" t="s">
        <v>170</v>
      </c>
      <c r="AG117" s="25" t="s">
        <v>171</v>
      </c>
      <c r="AH117" s="26">
        <v>0</v>
      </c>
      <c r="AI117" s="62">
        <f t="shared" si="16"/>
        <v>-1</v>
      </c>
      <c r="AJ117" s="62" t="e">
        <f t="shared" si="17"/>
        <v>#DIV/0!</v>
      </c>
      <c r="AK117" s="62" t="e">
        <f t="shared" si="18"/>
        <v>#DIV/0!</v>
      </c>
      <c r="AL117" s="62" t="e">
        <f t="shared" si="19"/>
        <v>#DIV/0!</v>
      </c>
      <c r="AM117" s="62" t="e">
        <f t="shared" si="20"/>
        <v>#DIV/0!</v>
      </c>
      <c r="AN117" s="62" t="e">
        <f t="shared" si="21"/>
        <v>#DIV/0!</v>
      </c>
      <c r="AO117" s="62" t="e">
        <f t="shared" si="22"/>
        <v>#DIV/0!</v>
      </c>
      <c r="AP117" s="62" t="e">
        <f t="shared" si="23"/>
        <v>#DIV/0!</v>
      </c>
      <c r="AQ117" s="62" t="e">
        <f t="shared" si="24"/>
        <v>#DIV/0!</v>
      </c>
      <c r="AR117" s="62" t="e">
        <f t="shared" si="25"/>
        <v>#DIV/0!</v>
      </c>
      <c r="AS117" s="62" t="e">
        <f t="shared" si="26"/>
        <v>#DIV/0!</v>
      </c>
      <c r="AT117" s="62" t="e">
        <f t="shared" si="27"/>
        <v>#DIV/0!</v>
      </c>
      <c r="AU117" s="62">
        <f t="shared" si="28"/>
        <v>-1</v>
      </c>
    </row>
    <row r="118" spans="1:47" x14ac:dyDescent="0.25">
      <c r="A118" s="56">
        <v>2023</v>
      </c>
      <c r="B118" s="57" t="s">
        <v>172</v>
      </c>
      <c r="C118" s="58" t="s">
        <v>173</v>
      </c>
      <c r="D118" s="55">
        <v>60000000</v>
      </c>
      <c r="E118" s="55">
        <v>14000000</v>
      </c>
      <c r="F118" s="55">
        <v>0</v>
      </c>
      <c r="G118" s="55">
        <v>26000000</v>
      </c>
      <c r="H118" s="55">
        <v>0</v>
      </c>
      <c r="I118" s="55">
        <v>0</v>
      </c>
      <c r="J118" s="55">
        <v>3000000</v>
      </c>
      <c r="K118" s="55">
        <v>122000000</v>
      </c>
      <c r="L118" s="55">
        <v>0</v>
      </c>
      <c r="M118" s="55">
        <v>0</v>
      </c>
      <c r="N118" s="55">
        <v>0</v>
      </c>
      <c r="O118" s="55">
        <v>0</v>
      </c>
      <c r="P118" s="55">
        <v>225000000</v>
      </c>
      <c r="R118" s="55">
        <v>0</v>
      </c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>
        <f t="shared" si="30"/>
        <v>0</v>
      </c>
      <c r="AF118" s="14" t="s">
        <v>172</v>
      </c>
      <c r="AG118" s="9" t="s">
        <v>173</v>
      </c>
      <c r="AH118" s="10">
        <f>+AH119</f>
        <v>0</v>
      </c>
      <c r="AI118" s="55">
        <f t="shared" si="16"/>
        <v>-1</v>
      </c>
      <c r="AJ118" s="55">
        <f t="shared" si="17"/>
        <v>-1</v>
      </c>
      <c r="AK118" s="55" t="e">
        <f t="shared" si="18"/>
        <v>#DIV/0!</v>
      </c>
      <c r="AL118" s="55">
        <f t="shared" si="19"/>
        <v>-1</v>
      </c>
      <c r="AM118" s="55" t="e">
        <f t="shared" si="20"/>
        <v>#DIV/0!</v>
      </c>
      <c r="AN118" s="55" t="e">
        <f t="shared" si="21"/>
        <v>#DIV/0!</v>
      </c>
      <c r="AO118" s="55">
        <f t="shared" si="22"/>
        <v>-1</v>
      </c>
      <c r="AP118" s="55">
        <f t="shared" si="23"/>
        <v>-1</v>
      </c>
      <c r="AQ118" s="55" t="e">
        <f t="shared" si="24"/>
        <v>#DIV/0!</v>
      </c>
      <c r="AR118" s="55" t="e">
        <f t="shared" si="25"/>
        <v>#DIV/0!</v>
      </c>
      <c r="AS118" s="55" t="e">
        <f t="shared" si="26"/>
        <v>#DIV/0!</v>
      </c>
      <c r="AT118" s="55" t="e">
        <f t="shared" si="27"/>
        <v>#DIV/0!</v>
      </c>
      <c r="AU118" s="55">
        <f t="shared" si="28"/>
        <v>-1</v>
      </c>
    </row>
    <row r="119" spans="1:47" x14ac:dyDescent="0.25">
      <c r="A119" s="59">
        <v>2023</v>
      </c>
      <c r="B119" s="60" t="s">
        <v>174</v>
      </c>
      <c r="C119" s="61" t="s">
        <v>175</v>
      </c>
      <c r="D119" s="62">
        <v>60000000</v>
      </c>
      <c r="E119" s="62">
        <v>14000000</v>
      </c>
      <c r="F119" s="62">
        <v>0</v>
      </c>
      <c r="G119" s="62">
        <v>26000000</v>
      </c>
      <c r="H119" s="62">
        <v>0</v>
      </c>
      <c r="I119" s="62">
        <v>0</v>
      </c>
      <c r="J119" s="62">
        <v>3000000</v>
      </c>
      <c r="K119" s="62">
        <v>122000000</v>
      </c>
      <c r="L119" s="62">
        <v>0</v>
      </c>
      <c r="M119" s="62">
        <v>0</v>
      </c>
      <c r="N119" s="62">
        <v>0</v>
      </c>
      <c r="O119" s="62">
        <v>0</v>
      </c>
      <c r="P119" s="62">
        <v>225000000</v>
      </c>
      <c r="R119" s="62">
        <v>0</v>
      </c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>
        <f t="shared" si="30"/>
        <v>0</v>
      </c>
      <c r="AF119" s="13" t="s">
        <v>174</v>
      </c>
      <c r="AG119" s="25" t="s">
        <v>175</v>
      </c>
      <c r="AH119" s="26">
        <v>0</v>
      </c>
      <c r="AI119" s="62">
        <f t="shared" si="16"/>
        <v>-1</v>
      </c>
      <c r="AJ119" s="62">
        <f t="shared" si="17"/>
        <v>-1</v>
      </c>
      <c r="AK119" s="62" t="e">
        <f t="shared" si="18"/>
        <v>#DIV/0!</v>
      </c>
      <c r="AL119" s="62">
        <f t="shared" si="19"/>
        <v>-1</v>
      </c>
      <c r="AM119" s="62" t="e">
        <f t="shared" si="20"/>
        <v>#DIV/0!</v>
      </c>
      <c r="AN119" s="62" t="e">
        <f t="shared" si="21"/>
        <v>#DIV/0!</v>
      </c>
      <c r="AO119" s="62">
        <f t="shared" si="22"/>
        <v>-1</v>
      </c>
      <c r="AP119" s="62">
        <f t="shared" si="23"/>
        <v>-1</v>
      </c>
      <c r="AQ119" s="62" t="e">
        <f t="shared" si="24"/>
        <v>#DIV/0!</v>
      </c>
      <c r="AR119" s="62" t="e">
        <f t="shared" si="25"/>
        <v>#DIV/0!</v>
      </c>
      <c r="AS119" s="62" t="e">
        <f t="shared" si="26"/>
        <v>#DIV/0!</v>
      </c>
      <c r="AT119" s="62" t="e">
        <f t="shared" si="27"/>
        <v>#DIV/0!</v>
      </c>
      <c r="AU119" s="62">
        <f t="shared" si="28"/>
        <v>-1</v>
      </c>
    </row>
    <row r="120" spans="1:47" x14ac:dyDescent="0.25">
      <c r="A120" s="56">
        <v>2023</v>
      </c>
      <c r="B120" s="57" t="s">
        <v>176</v>
      </c>
      <c r="C120" s="58" t="s">
        <v>177</v>
      </c>
      <c r="D120" s="55">
        <v>0</v>
      </c>
      <c r="E120" s="55">
        <v>27000000</v>
      </c>
      <c r="F120" s="55">
        <v>21000000</v>
      </c>
      <c r="G120" s="55">
        <v>21000000</v>
      </c>
      <c r="H120" s="55">
        <v>11000000</v>
      </c>
      <c r="I120" s="55">
        <v>1000000</v>
      </c>
      <c r="J120" s="55">
        <v>1000000</v>
      </c>
      <c r="K120" s="55">
        <v>1000000</v>
      </c>
      <c r="L120" s="55">
        <v>1000000</v>
      </c>
      <c r="M120" s="55">
        <v>11000000</v>
      </c>
      <c r="N120" s="55">
        <v>1000000</v>
      </c>
      <c r="O120" s="55">
        <v>1000000</v>
      </c>
      <c r="P120" s="55">
        <v>97000000</v>
      </c>
      <c r="R120" s="55">
        <v>1700000</v>
      </c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>
        <f t="shared" si="30"/>
        <v>1700000</v>
      </c>
      <c r="AF120" s="14" t="s">
        <v>176</v>
      </c>
      <c r="AG120" s="9" t="s">
        <v>177</v>
      </c>
      <c r="AH120" s="10">
        <f>+AH121+AH122+AH123+AH124+AH125</f>
        <v>1700000</v>
      </c>
      <c r="AI120" s="55" t="e">
        <f t="shared" si="16"/>
        <v>#DIV/0!</v>
      </c>
      <c r="AJ120" s="55">
        <f t="shared" si="17"/>
        <v>-1</v>
      </c>
      <c r="AK120" s="55">
        <f t="shared" si="18"/>
        <v>-1</v>
      </c>
      <c r="AL120" s="55">
        <f t="shared" si="19"/>
        <v>-1</v>
      </c>
      <c r="AM120" s="55">
        <f t="shared" si="20"/>
        <v>-1</v>
      </c>
      <c r="AN120" s="55">
        <f t="shared" si="21"/>
        <v>-1</v>
      </c>
      <c r="AO120" s="55">
        <f t="shared" si="22"/>
        <v>-1</v>
      </c>
      <c r="AP120" s="55">
        <f t="shared" si="23"/>
        <v>-1</v>
      </c>
      <c r="AQ120" s="55">
        <f t="shared" si="24"/>
        <v>-1</v>
      </c>
      <c r="AR120" s="55">
        <f t="shared" si="25"/>
        <v>-1</v>
      </c>
      <c r="AS120" s="55">
        <f t="shared" si="26"/>
        <v>-1</v>
      </c>
      <c r="AT120" s="55">
        <f t="shared" si="27"/>
        <v>-1</v>
      </c>
      <c r="AU120" s="55">
        <f t="shared" si="28"/>
        <v>-0.98247422680412366</v>
      </c>
    </row>
    <row r="121" spans="1:47" x14ac:dyDescent="0.25">
      <c r="A121" s="59">
        <v>2023</v>
      </c>
      <c r="B121" s="60" t="s">
        <v>178</v>
      </c>
      <c r="C121" s="61" t="s">
        <v>179</v>
      </c>
      <c r="D121" s="62">
        <v>0</v>
      </c>
      <c r="E121" s="62">
        <v>0</v>
      </c>
      <c r="F121" s="62">
        <v>0</v>
      </c>
      <c r="G121" s="62">
        <v>20000000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20000000</v>
      </c>
      <c r="R121" s="62">
        <v>0</v>
      </c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>
        <f t="shared" si="30"/>
        <v>0</v>
      </c>
      <c r="AF121" s="13" t="s">
        <v>178</v>
      </c>
      <c r="AG121" s="25" t="s">
        <v>179</v>
      </c>
      <c r="AH121" s="26">
        <v>0</v>
      </c>
      <c r="AI121" s="62" t="e">
        <f t="shared" si="16"/>
        <v>#DIV/0!</v>
      </c>
      <c r="AJ121" s="62" t="e">
        <f t="shared" si="17"/>
        <v>#DIV/0!</v>
      </c>
      <c r="AK121" s="62" t="e">
        <f t="shared" si="18"/>
        <v>#DIV/0!</v>
      </c>
      <c r="AL121" s="62">
        <f t="shared" si="19"/>
        <v>-1</v>
      </c>
      <c r="AM121" s="62" t="e">
        <f t="shared" si="20"/>
        <v>#DIV/0!</v>
      </c>
      <c r="AN121" s="62" t="e">
        <f t="shared" si="21"/>
        <v>#DIV/0!</v>
      </c>
      <c r="AO121" s="62" t="e">
        <f t="shared" si="22"/>
        <v>#DIV/0!</v>
      </c>
      <c r="AP121" s="62" t="e">
        <f t="shared" si="23"/>
        <v>#DIV/0!</v>
      </c>
      <c r="AQ121" s="62" t="e">
        <f t="shared" si="24"/>
        <v>#DIV/0!</v>
      </c>
      <c r="AR121" s="62" t="e">
        <f t="shared" si="25"/>
        <v>#DIV/0!</v>
      </c>
      <c r="AS121" s="62" t="e">
        <f t="shared" si="26"/>
        <v>#DIV/0!</v>
      </c>
      <c r="AT121" s="62" t="e">
        <f t="shared" si="27"/>
        <v>#DIV/0!</v>
      </c>
      <c r="AU121" s="62">
        <f t="shared" si="28"/>
        <v>-1</v>
      </c>
    </row>
    <row r="122" spans="1:47" x14ac:dyDescent="0.25">
      <c r="A122" s="59">
        <v>2023</v>
      </c>
      <c r="B122" s="60" t="s">
        <v>180</v>
      </c>
      <c r="C122" s="61" t="s">
        <v>181</v>
      </c>
      <c r="D122" s="62">
        <v>0</v>
      </c>
      <c r="E122" s="62">
        <v>0</v>
      </c>
      <c r="F122" s="62">
        <v>0</v>
      </c>
      <c r="G122" s="62">
        <v>0</v>
      </c>
      <c r="H122" s="62">
        <v>10000000</v>
      </c>
      <c r="I122" s="62">
        <v>0</v>
      </c>
      <c r="J122" s="62">
        <v>0</v>
      </c>
      <c r="K122" s="62">
        <v>0</v>
      </c>
      <c r="L122" s="62">
        <v>0</v>
      </c>
      <c r="M122" s="62">
        <v>10000000</v>
      </c>
      <c r="N122" s="62">
        <v>0</v>
      </c>
      <c r="O122" s="62">
        <v>0</v>
      </c>
      <c r="P122" s="62">
        <v>20000000</v>
      </c>
      <c r="R122" s="62">
        <v>0</v>
      </c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>
        <f t="shared" si="30"/>
        <v>0</v>
      </c>
      <c r="AF122" s="13" t="s">
        <v>180</v>
      </c>
      <c r="AG122" s="25" t="s">
        <v>181</v>
      </c>
      <c r="AH122" s="26">
        <v>0</v>
      </c>
      <c r="AI122" s="62" t="e">
        <f t="shared" si="16"/>
        <v>#DIV/0!</v>
      </c>
      <c r="AJ122" s="62" t="e">
        <f t="shared" si="17"/>
        <v>#DIV/0!</v>
      </c>
      <c r="AK122" s="62" t="e">
        <f t="shared" si="18"/>
        <v>#DIV/0!</v>
      </c>
      <c r="AL122" s="62" t="e">
        <f t="shared" si="19"/>
        <v>#DIV/0!</v>
      </c>
      <c r="AM122" s="62">
        <f t="shared" si="20"/>
        <v>-1</v>
      </c>
      <c r="AN122" s="62" t="e">
        <f t="shared" si="21"/>
        <v>#DIV/0!</v>
      </c>
      <c r="AO122" s="62" t="e">
        <f t="shared" si="22"/>
        <v>#DIV/0!</v>
      </c>
      <c r="AP122" s="62" t="e">
        <f t="shared" si="23"/>
        <v>#DIV/0!</v>
      </c>
      <c r="AQ122" s="62" t="e">
        <f t="shared" si="24"/>
        <v>#DIV/0!</v>
      </c>
      <c r="AR122" s="62">
        <f t="shared" si="25"/>
        <v>-1</v>
      </c>
      <c r="AS122" s="62" t="e">
        <f t="shared" si="26"/>
        <v>#DIV/0!</v>
      </c>
      <c r="AT122" s="62" t="e">
        <f t="shared" si="27"/>
        <v>#DIV/0!</v>
      </c>
      <c r="AU122" s="62">
        <f t="shared" si="28"/>
        <v>-1</v>
      </c>
    </row>
    <row r="123" spans="1:47" x14ac:dyDescent="0.25">
      <c r="A123" s="59">
        <v>2023</v>
      </c>
      <c r="B123" s="60" t="s">
        <v>182</v>
      </c>
      <c r="C123" s="61" t="s">
        <v>183</v>
      </c>
      <c r="D123" s="62">
        <v>0</v>
      </c>
      <c r="E123" s="62">
        <v>1000000</v>
      </c>
      <c r="F123" s="62">
        <v>1000000</v>
      </c>
      <c r="G123" s="62">
        <v>1000000</v>
      </c>
      <c r="H123" s="62">
        <v>1000000</v>
      </c>
      <c r="I123" s="62">
        <v>1000000</v>
      </c>
      <c r="J123" s="62">
        <v>1000000</v>
      </c>
      <c r="K123" s="62">
        <v>1000000</v>
      </c>
      <c r="L123" s="62">
        <v>1000000</v>
      </c>
      <c r="M123" s="62">
        <v>1000000</v>
      </c>
      <c r="N123" s="62">
        <v>1000000</v>
      </c>
      <c r="O123" s="62">
        <v>1000000</v>
      </c>
      <c r="P123" s="62">
        <v>11000000</v>
      </c>
      <c r="R123" s="62">
        <v>0</v>
      </c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>
        <f t="shared" si="30"/>
        <v>0</v>
      </c>
      <c r="AF123" s="13" t="s">
        <v>182</v>
      </c>
      <c r="AG123" s="25" t="s">
        <v>183</v>
      </c>
      <c r="AH123" s="26">
        <v>0</v>
      </c>
      <c r="AI123" s="62" t="e">
        <f t="shared" si="16"/>
        <v>#DIV/0!</v>
      </c>
      <c r="AJ123" s="62">
        <f t="shared" si="17"/>
        <v>-1</v>
      </c>
      <c r="AK123" s="62">
        <f t="shared" si="18"/>
        <v>-1</v>
      </c>
      <c r="AL123" s="62">
        <f t="shared" si="19"/>
        <v>-1</v>
      </c>
      <c r="AM123" s="62">
        <f t="shared" si="20"/>
        <v>-1</v>
      </c>
      <c r="AN123" s="62">
        <f t="shared" si="21"/>
        <v>-1</v>
      </c>
      <c r="AO123" s="62">
        <f t="shared" si="22"/>
        <v>-1</v>
      </c>
      <c r="AP123" s="62">
        <f t="shared" si="23"/>
        <v>-1</v>
      </c>
      <c r="AQ123" s="62">
        <f t="shared" si="24"/>
        <v>-1</v>
      </c>
      <c r="AR123" s="62">
        <f t="shared" si="25"/>
        <v>-1</v>
      </c>
      <c r="AS123" s="62">
        <f t="shared" si="26"/>
        <v>-1</v>
      </c>
      <c r="AT123" s="62">
        <f t="shared" si="27"/>
        <v>-1</v>
      </c>
      <c r="AU123" s="62">
        <f t="shared" si="28"/>
        <v>-1</v>
      </c>
    </row>
    <row r="124" spans="1:47" x14ac:dyDescent="0.25">
      <c r="A124" s="59">
        <v>2023</v>
      </c>
      <c r="B124" s="60" t="s">
        <v>184</v>
      </c>
      <c r="C124" s="61" t="s">
        <v>815</v>
      </c>
      <c r="D124" s="62">
        <v>0</v>
      </c>
      <c r="E124" s="62">
        <v>0</v>
      </c>
      <c r="F124" s="62">
        <v>20000000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20000000</v>
      </c>
      <c r="R124" s="62">
        <v>0</v>
      </c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>
        <f t="shared" si="30"/>
        <v>0</v>
      </c>
      <c r="AF124" s="13" t="s">
        <v>184</v>
      </c>
      <c r="AG124" s="25" t="s">
        <v>185</v>
      </c>
      <c r="AH124" s="26">
        <v>0</v>
      </c>
      <c r="AI124" s="62" t="e">
        <f t="shared" si="16"/>
        <v>#DIV/0!</v>
      </c>
      <c r="AJ124" s="62" t="e">
        <f t="shared" si="17"/>
        <v>#DIV/0!</v>
      </c>
      <c r="AK124" s="62">
        <f t="shared" si="18"/>
        <v>-1</v>
      </c>
      <c r="AL124" s="62" t="e">
        <f t="shared" si="19"/>
        <v>#DIV/0!</v>
      </c>
      <c r="AM124" s="62" t="e">
        <f t="shared" si="20"/>
        <v>#DIV/0!</v>
      </c>
      <c r="AN124" s="62" t="e">
        <f t="shared" si="21"/>
        <v>#DIV/0!</v>
      </c>
      <c r="AO124" s="62" t="e">
        <f t="shared" si="22"/>
        <v>#DIV/0!</v>
      </c>
      <c r="AP124" s="62" t="e">
        <f t="shared" si="23"/>
        <v>#DIV/0!</v>
      </c>
      <c r="AQ124" s="62" t="e">
        <f t="shared" si="24"/>
        <v>#DIV/0!</v>
      </c>
      <c r="AR124" s="62" t="e">
        <f t="shared" si="25"/>
        <v>#DIV/0!</v>
      </c>
      <c r="AS124" s="62" t="e">
        <f t="shared" si="26"/>
        <v>#DIV/0!</v>
      </c>
      <c r="AT124" s="62" t="e">
        <f t="shared" si="27"/>
        <v>#DIV/0!</v>
      </c>
      <c r="AU124" s="62">
        <f t="shared" si="28"/>
        <v>-1</v>
      </c>
    </row>
    <row r="125" spans="1:47" x14ac:dyDescent="0.25">
      <c r="A125" s="59">
        <v>2023</v>
      </c>
      <c r="B125" s="60" t="s">
        <v>186</v>
      </c>
      <c r="C125" s="61" t="s">
        <v>187</v>
      </c>
      <c r="D125" s="62">
        <v>0</v>
      </c>
      <c r="E125" s="62">
        <v>26000000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26000000</v>
      </c>
      <c r="R125" s="62">
        <v>1700000</v>
      </c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>
        <f t="shared" si="30"/>
        <v>1700000</v>
      </c>
      <c r="AF125" s="13" t="s">
        <v>186</v>
      </c>
      <c r="AG125" s="25" t="s">
        <v>187</v>
      </c>
      <c r="AH125" s="26">
        <v>1700000</v>
      </c>
      <c r="AI125" s="62" t="e">
        <f t="shared" si="16"/>
        <v>#DIV/0!</v>
      </c>
      <c r="AJ125" s="62">
        <f t="shared" si="17"/>
        <v>-1</v>
      </c>
      <c r="AK125" s="62" t="e">
        <f t="shared" si="18"/>
        <v>#DIV/0!</v>
      </c>
      <c r="AL125" s="62" t="e">
        <f t="shared" si="19"/>
        <v>#DIV/0!</v>
      </c>
      <c r="AM125" s="62" t="e">
        <f t="shared" si="20"/>
        <v>#DIV/0!</v>
      </c>
      <c r="AN125" s="62" t="e">
        <f t="shared" si="21"/>
        <v>#DIV/0!</v>
      </c>
      <c r="AO125" s="62" t="e">
        <f t="shared" si="22"/>
        <v>#DIV/0!</v>
      </c>
      <c r="AP125" s="62" t="e">
        <f t="shared" si="23"/>
        <v>#DIV/0!</v>
      </c>
      <c r="AQ125" s="62" t="e">
        <f t="shared" si="24"/>
        <v>#DIV/0!</v>
      </c>
      <c r="AR125" s="62" t="e">
        <f t="shared" si="25"/>
        <v>#DIV/0!</v>
      </c>
      <c r="AS125" s="62" t="e">
        <f t="shared" si="26"/>
        <v>#DIV/0!</v>
      </c>
      <c r="AT125" s="62" t="e">
        <f t="shared" si="27"/>
        <v>#DIV/0!</v>
      </c>
      <c r="AU125" s="62">
        <f t="shared" si="28"/>
        <v>-0.93461538461538463</v>
      </c>
    </row>
    <row r="126" spans="1:47" x14ac:dyDescent="0.25">
      <c r="A126" s="56">
        <v>2023</v>
      </c>
      <c r="B126" s="57" t="s">
        <v>188</v>
      </c>
      <c r="C126" s="58" t="s">
        <v>189</v>
      </c>
      <c r="D126" s="55">
        <v>0</v>
      </c>
      <c r="E126" s="55">
        <v>0</v>
      </c>
      <c r="F126" s="55">
        <v>5000000</v>
      </c>
      <c r="G126" s="55">
        <v>0</v>
      </c>
      <c r="H126" s="55">
        <v>0</v>
      </c>
      <c r="I126" s="55">
        <v>5000000</v>
      </c>
      <c r="J126" s="55">
        <v>5000000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15000000</v>
      </c>
      <c r="R126" s="55">
        <v>0</v>
      </c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>
        <f t="shared" si="30"/>
        <v>0</v>
      </c>
      <c r="AF126" s="14" t="s">
        <v>188</v>
      </c>
      <c r="AG126" s="9" t="s">
        <v>189</v>
      </c>
      <c r="AH126" s="10">
        <f>+AH127+AH128</f>
        <v>0</v>
      </c>
      <c r="AI126" s="55" t="e">
        <f t="shared" si="16"/>
        <v>#DIV/0!</v>
      </c>
      <c r="AJ126" s="55" t="e">
        <f t="shared" si="17"/>
        <v>#DIV/0!</v>
      </c>
      <c r="AK126" s="55">
        <f t="shared" si="18"/>
        <v>-1</v>
      </c>
      <c r="AL126" s="55" t="e">
        <f t="shared" si="19"/>
        <v>#DIV/0!</v>
      </c>
      <c r="AM126" s="55" t="e">
        <f t="shared" si="20"/>
        <v>#DIV/0!</v>
      </c>
      <c r="AN126" s="55">
        <f t="shared" si="21"/>
        <v>-1</v>
      </c>
      <c r="AO126" s="55">
        <f t="shared" si="22"/>
        <v>-1</v>
      </c>
      <c r="AP126" s="55" t="e">
        <f t="shared" si="23"/>
        <v>#DIV/0!</v>
      </c>
      <c r="AQ126" s="55" t="e">
        <f t="shared" si="24"/>
        <v>#DIV/0!</v>
      </c>
      <c r="AR126" s="55" t="e">
        <f t="shared" si="25"/>
        <v>#DIV/0!</v>
      </c>
      <c r="AS126" s="55" t="e">
        <f t="shared" si="26"/>
        <v>#DIV/0!</v>
      </c>
      <c r="AT126" s="55" t="e">
        <f t="shared" si="27"/>
        <v>#DIV/0!</v>
      </c>
      <c r="AU126" s="55">
        <f t="shared" si="28"/>
        <v>-1</v>
      </c>
    </row>
    <row r="127" spans="1:47" x14ac:dyDescent="0.25">
      <c r="A127" s="59">
        <v>2023</v>
      </c>
      <c r="B127" s="60" t="s">
        <v>190</v>
      </c>
      <c r="C127" s="61" t="s">
        <v>816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5000000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5000000</v>
      </c>
      <c r="R127" s="62">
        <v>0</v>
      </c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>
        <f t="shared" si="30"/>
        <v>0</v>
      </c>
      <c r="AF127" s="13" t="s">
        <v>190</v>
      </c>
      <c r="AG127" s="25" t="s">
        <v>191</v>
      </c>
      <c r="AH127" s="26">
        <v>0</v>
      </c>
      <c r="AI127" s="62" t="e">
        <f t="shared" si="16"/>
        <v>#DIV/0!</v>
      </c>
      <c r="AJ127" s="62" t="e">
        <f t="shared" si="17"/>
        <v>#DIV/0!</v>
      </c>
      <c r="AK127" s="62" t="e">
        <f t="shared" si="18"/>
        <v>#DIV/0!</v>
      </c>
      <c r="AL127" s="62" t="e">
        <f t="shared" si="19"/>
        <v>#DIV/0!</v>
      </c>
      <c r="AM127" s="62" t="e">
        <f t="shared" si="20"/>
        <v>#DIV/0!</v>
      </c>
      <c r="AN127" s="62">
        <f t="shared" si="21"/>
        <v>-1</v>
      </c>
      <c r="AO127" s="62" t="e">
        <f t="shared" si="22"/>
        <v>#DIV/0!</v>
      </c>
      <c r="AP127" s="62" t="e">
        <f t="shared" si="23"/>
        <v>#DIV/0!</v>
      </c>
      <c r="AQ127" s="62" t="e">
        <f t="shared" si="24"/>
        <v>#DIV/0!</v>
      </c>
      <c r="AR127" s="62" t="e">
        <f t="shared" si="25"/>
        <v>#DIV/0!</v>
      </c>
      <c r="AS127" s="62" t="e">
        <f t="shared" si="26"/>
        <v>#DIV/0!</v>
      </c>
      <c r="AT127" s="62" t="e">
        <f t="shared" si="27"/>
        <v>#DIV/0!</v>
      </c>
      <c r="AU127" s="62">
        <f t="shared" si="28"/>
        <v>-1</v>
      </c>
    </row>
    <row r="128" spans="1:47" x14ac:dyDescent="0.25">
      <c r="A128" s="59">
        <v>2023</v>
      </c>
      <c r="B128" s="60" t="s">
        <v>192</v>
      </c>
      <c r="C128" s="61" t="s">
        <v>817</v>
      </c>
      <c r="D128" s="62">
        <v>0</v>
      </c>
      <c r="E128" s="62">
        <v>0</v>
      </c>
      <c r="F128" s="62">
        <v>5000000</v>
      </c>
      <c r="G128" s="62">
        <v>0</v>
      </c>
      <c r="H128" s="62">
        <v>0</v>
      </c>
      <c r="I128" s="62">
        <v>0</v>
      </c>
      <c r="J128" s="62">
        <v>5000000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10000000</v>
      </c>
      <c r="R128" s="62">
        <v>0</v>
      </c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>
        <f t="shared" si="30"/>
        <v>0</v>
      </c>
      <c r="AF128" s="13" t="s">
        <v>192</v>
      </c>
      <c r="AG128" s="25" t="s">
        <v>193</v>
      </c>
      <c r="AH128" s="26">
        <v>0</v>
      </c>
      <c r="AI128" s="62" t="e">
        <f t="shared" si="16"/>
        <v>#DIV/0!</v>
      </c>
      <c r="AJ128" s="62" t="e">
        <f t="shared" si="17"/>
        <v>#DIV/0!</v>
      </c>
      <c r="AK128" s="62">
        <f t="shared" si="18"/>
        <v>-1</v>
      </c>
      <c r="AL128" s="62" t="e">
        <f t="shared" si="19"/>
        <v>#DIV/0!</v>
      </c>
      <c r="AM128" s="62" t="e">
        <f t="shared" si="20"/>
        <v>#DIV/0!</v>
      </c>
      <c r="AN128" s="62" t="e">
        <f t="shared" si="21"/>
        <v>#DIV/0!</v>
      </c>
      <c r="AO128" s="62">
        <f t="shared" si="22"/>
        <v>-1</v>
      </c>
      <c r="AP128" s="62" t="e">
        <f t="shared" si="23"/>
        <v>#DIV/0!</v>
      </c>
      <c r="AQ128" s="62" t="e">
        <f t="shared" si="24"/>
        <v>#DIV/0!</v>
      </c>
      <c r="AR128" s="62" t="e">
        <f t="shared" si="25"/>
        <v>#DIV/0!</v>
      </c>
      <c r="AS128" s="62" t="e">
        <f t="shared" si="26"/>
        <v>#DIV/0!</v>
      </c>
      <c r="AT128" s="62" t="e">
        <f t="shared" si="27"/>
        <v>#DIV/0!</v>
      </c>
      <c r="AU128" s="62">
        <f t="shared" si="28"/>
        <v>-1</v>
      </c>
    </row>
    <row r="129" spans="1:47" x14ac:dyDescent="0.25">
      <c r="A129" s="56">
        <v>2023</v>
      </c>
      <c r="B129" s="57" t="s">
        <v>194</v>
      </c>
      <c r="C129" s="58" t="s">
        <v>195</v>
      </c>
      <c r="D129" s="55">
        <v>30000000</v>
      </c>
      <c r="E129" s="55">
        <v>0</v>
      </c>
      <c r="F129" s="55">
        <v>0</v>
      </c>
      <c r="G129" s="55">
        <v>97314691</v>
      </c>
      <c r="H129" s="55">
        <v>0</v>
      </c>
      <c r="I129" s="55">
        <v>0</v>
      </c>
      <c r="J129" s="55">
        <v>0</v>
      </c>
      <c r="K129" s="55">
        <v>0</v>
      </c>
      <c r="L129" s="55">
        <v>90000000</v>
      </c>
      <c r="M129" s="55">
        <v>0</v>
      </c>
      <c r="N129" s="55">
        <v>0</v>
      </c>
      <c r="O129" s="55">
        <v>0</v>
      </c>
      <c r="P129" s="55">
        <v>217314691</v>
      </c>
      <c r="R129" s="55">
        <v>0</v>
      </c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>
        <f t="shared" si="30"/>
        <v>0</v>
      </c>
      <c r="AF129" s="14" t="s">
        <v>194</v>
      </c>
      <c r="AG129" s="9" t="s">
        <v>195</v>
      </c>
      <c r="AH129" s="10">
        <f>+AH130+AH131</f>
        <v>0</v>
      </c>
      <c r="AI129" s="55">
        <f t="shared" si="16"/>
        <v>-1</v>
      </c>
      <c r="AJ129" s="55" t="e">
        <f t="shared" si="17"/>
        <v>#DIV/0!</v>
      </c>
      <c r="AK129" s="55" t="e">
        <f t="shared" si="18"/>
        <v>#DIV/0!</v>
      </c>
      <c r="AL129" s="55">
        <f t="shared" si="19"/>
        <v>-1</v>
      </c>
      <c r="AM129" s="55" t="e">
        <f t="shared" si="20"/>
        <v>#DIV/0!</v>
      </c>
      <c r="AN129" s="55" t="e">
        <f t="shared" si="21"/>
        <v>#DIV/0!</v>
      </c>
      <c r="AO129" s="55" t="e">
        <f t="shared" si="22"/>
        <v>#DIV/0!</v>
      </c>
      <c r="AP129" s="55" t="e">
        <f t="shared" si="23"/>
        <v>#DIV/0!</v>
      </c>
      <c r="AQ129" s="55">
        <f t="shared" si="24"/>
        <v>-1</v>
      </c>
      <c r="AR129" s="55" t="e">
        <f t="shared" si="25"/>
        <v>#DIV/0!</v>
      </c>
      <c r="AS129" s="55" t="e">
        <f t="shared" si="26"/>
        <v>#DIV/0!</v>
      </c>
      <c r="AT129" s="55" t="e">
        <f t="shared" si="27"/>
        <v>#DIV/0!</v>
      </c>
      <c r="AU129" s="55">
        <f t="shared" si="28"/>
        <v>-1</v>
      </c>
    </row>
    <row r="130" spans="1:47" x14ac:dyDescent="0.25">
      <c r="A130" s="59">
        <v>2023</v>
      </c>
      <c r="B130" s="60" t="s">
        <v>196</v>
      </c>
      <c r="C130" s="61" t="s">
        <v>197</v>
      </c>
      <c r="D130" s="62">
        <v>30000000</v>
      </c>
      <c r="E130" s="62">
        <v>0</v>
      </c>
      <c r="F130" s="62">
        <v>0</v>
      </c>
      <c r="G130" s="62">
        <v>71314691</v>
      </c>
      <c r="H130" s="62">
        <v>0</v>
      </c>
      <c r="I130" s="62">
        <v>0</v>
      </c>
      <c r="J130" s="62">
        <v>0</v>
      </c>
      <c r="K130" s="62">
        <v>0</v>
      </c>
      <c r="L130" s="62">
        <v>70000000</v>
      </c>
      <c r="M130" s="62">
        <v>0</v>
      </c>
      <c r="N130" s="62">
        <v>0</v>
      </c>
      <c r="O130" s="62">
        <v>0</v>
      </c>
      <c r="P130" s="62">
        <v>171314691</v>
      </c>
      <c r="R130" s="62">
        <v>0</v>
      </c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>
        <f t="shared" si="30"/>
        <v>0</v>
      </c>
      <c r="AF130" s="13" t="s">
        <v>196</v>
      </c>
      <c r="AG130" s="25" t="s">
        <v>197</v>
      </c>
      <c r="AH130" s="26">
        <v>0</v>
      </c>
      <c r="AI130" s="62">
        <f t="shared" si="16"/>
        <v>-1</v>
      </c>
      <c r="AJ130" s="62" t="e">
        <f t="shared" si="17"/>
        <v>#DIV/0!</v>
      </c>
      <c r="AK130" s="62" t="e">
        <f t="shared" si="18"/>
        <v>#DIV/0!</v>
      </c>
      <c r="AL130" s="62">
        <f t="shared" si="19"/>
        <v>-1</v>
      </c>
      <c r="AM130" s="62" t="e">
        <f t="shared" si="20"/>
        <v>#DIV/0!</v>
      </c>
      <c r="AN130" s="62" t="e">
        <f t="shared" si="21"/>
        <v>#DIV/0!</v>
      </c>
      <c r="AO130" s="62" t="e">
        <f t="shared" si="22"/>
        <v>#DIV/0!</v>
      </c>
      <c r="AP130" s="62" t="e">
        <f t="shared" si="23"/>
        <v>#DIV/0!</v>
      </c>
      <c r="AQ130" s="62">
        <f t="shared" si="24"/>
        <v>-1</v>
      </c>
      <c r="AR130" s="62" t="e">
        <f t="shared" si="25"/>
        <v>#DIV/0!</v>
      </c>
      <c r="AS130" s="62" t="e">
        <f t="shared" si="26"/>
        <v>#DIV/0!</v>
      </c>
      <c r="AT130" s="62" t="e">
        <f t="shared" si="27"/>
        <v>#DIV/0!</v>
      </c>
      <c r="AU130" s="62">
        <f t="shared" si="28"/>
        <v>-1</v>
      </c>
    </row>
    <row r="131" spans="1:47" x14ac:dyDescent="0.25">
      <c r="A131" s="59">
        <v>2023</v>
      </c>
      <c r="B131" s="60" t="s">
        <v>198</v>
      </c>
      <c r="C131" s="61" t="s">
        <v>199</v>
      </c>
      <c r="D131" s="62">
        <v>0</v>
      </c>
      <c r="E131" s="62">
        <v>0</v>
      </c>
      <c r="F131" s="62">
        <v>0</v>
      </c>
      <c r="G131" s="62">
        <v>26000000</v>
      </c>
      <c r="H131" s="62">
        <v>0</v>
      </c>
      <c r="I131" s="62">
        <v>0</v>
      </c>
      <c r="J131" s="62">
        <v>0</v>
      </c>
      <c r="K131" s="62">
        <v>0</v>
      </c>
      <c r="L131" s="62">
        <v>20000000</v>
      </c>
      <c r="M131" s="62">
        <v>0</v>
      </c>
      <c r="N131" s="62">
        <v>0</v>
      </c>
      <c r="O131" s="62">
        <v>0</v>
      </c>
      <c r="P131" s="62">
        <v>46000000</v>
      </c>
      <c r="R131" s="62">
        <v>0</v>
      </c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>
        <f t="shared" si="30"/>
        <v>0</v>
      </c>
      <c r="AF131" s="13" t="s">
        <v>198</v>
      </c>
      <c r="AG131" s="25" t="s">
        <v>199</v>
      </c>
      <c r="AH131" s="26">
        <v>0</v>
      </c>
      <c r="AI131" s="62" t="e">
        <f t="shared" si="16"/>
        <v>#DIV/0!</v>
      </c>
      <c r="AJ131" s="62" t="e">
        <f t="shared" si="17"/>
        <v>#DIV/0!</v>
      </c>
      <c r="AK131" s="62" t="e">
        <f t="shared" si="18"/>
        <v>#DIV/0!</v>
      </c>
      <c r="AL131" s="62">
        <f t="shared" si="19"/>
        <v>-1</v>
      </c>
      <c r="AM131" s="62" t="e">
        <f t="shared" si="20"/>
        <v>#DIV/0!</v>
      </c>
      <c r="AN131" s="62" t="e">
        <f t="shared" si="21"/>
        <v>#DIV/0!</v>
      </c>
      <c r="AO131" s="62" t="e">
        <f t="shared" si="22"/>
        <v>#DIV/0!</v>
      </c>
      <c r="AP131" s="62" t="e">
        <f t="shared" si="23"/>
        <v>#DIV/0!</v>
      </c>
      <c r="AQ131" s="62">
        <f t="shared" si="24"/>
        <v>-1</v>
      </c>
      <c r="AR131" s="62" t="e">
        <f t="shared" si="25"/>
        <v>#DIV/0!</v>
      </c>
      <c r="AS131" s="62" t="e">
        <f t="shared" si="26"/>
        <v>#DIV/0!</v>
      </c>
      <c r="AT131" s="62" t="e">
        <f t="shared" si="27"/>
        <v>#DIV/0!</v>
      </c>
      <c r="AU131" s="62">
        <f t="shared" si="28"/>
        <v>-1</v>
      </c>
    </row>
    <row r="132" spans="1:47" x14ac:dyDescent="0.25">
      <c r="A132" s="56">
        <v>2023</v>
      </c>
      <c r="B132" s="57" t="s">
        <v>200</v>
      </c>
      <c r="C132" s="58" t="s">
        <v>201</v>
      </c>
      <c r="D132" s="55">
        <v>0</v>
      </c>
      <c r="E132" s="55">
        <v>0</v>
      </c>
      <c r="F132" s="55">
        <v>0</v>
      </c>
      <c r="G132" s="55">
        <v>5000000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5000000</v>
      </c>
      <c r="R132" s="55">
        <v>0</v>
      </c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>
        <f t="shared" si="30"/>
        <v>0</v>
      </c>
      <c r="AF132" s="14" t="s">
        <v>200</v>
      </c>
      <c r="AG132" s="9" t="s">
        <v>201</v>
      </c>
      <c r="AH132" s="10">
        <f>+AH133</f>
        <v>0</v>
      </c>
      <c r="AI132" s="55" t="e">
        <f t="shared" si="16"/>
        <v>#DIV/0!</v>
      </c>
      <c r="AJ132" s="55" t="e">
        <f t="shared" si="17"/>
        <v>#DIV/0!</v>
      </c>
      <c r="AK132" s="55" t="e">
        <f t="shared" si="18"/>
        <v>#DIV/0!</v>
      </c>
      <c r="AL132" s="55">
        <f t="shared" si="19"/>
        <v>-1</v>
      </c>
      <c r="AM132" s="55" t="e">
        <f t="shared" si="20"/>
        <v>#DIV/0!</v>
      </c>
      <c r="AN132" s="55" t="e">
        <f t="shared" si="21"/>
        <v>#DIV/0!</v>
      </c>
      <c r="AO132" s="55" t="e">
        <f t="shared" si="22"/>
        <v>#DIV/0!</v>
      </c>
      <c r="AP132" s="55" t="e">
        <f t="shared" si="23"/>
        <v>#DIV/0!</v>
      </c>
      <c r="AQ132" s="55" t="e">
        <f t="shared" si="24"/>
        <v>#DIV/0!</v>
      </c>
      <c r="AR132" s="55" t="e">
        <f t="shared" si="25"/>
        <v>#DIV/0!</v>
      </c>
      <c r="AS132" s="55" t="e">
        <f t="shared" si="26"/>
        <v>#DIV/0!</v>
      </c>
      <c r="AT132" s="55" t="e">
        <f t="shared" si="27"/>
        <v>#DIV/0!</v>
      </c>
      <c r="AU132" s="55">
        <f t="shared" si="28"/>
        <v>-1</v>
      </c>
    </row>
    <row r="133" spans="1:47" x14ac:dyDescent="0.25">
      <c r="A133" s="59">
        <v>2023</v>
      </c>
      <c r="B133" s="60" t="s">
        <v>202</v>
      </c>
      <c r="C133" s="61" t="s">
        <v>818</v>
      </c>
      <c r="D133" s="62">
        <v>0</v>
      </c>
      <c r="E133" s="62">
        <v>0</v>
      </c>
      <c r="F133" s="62">
        <v>0</v>
      </c>
      <c r="G133" s="62">
        <v>5000000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5000000</v>
      </c>
      <c r="R133" s="62">
        <v>0</v>
      </c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>
        <f t="shared" si="30"/>
        <v>0</v>
      </c>
      <c r="AF133" s="13" t="s">
        <v>202</v>
      </c>
      <c r="AG133" s="25" t="s">
        <v>203</v>
      </c>
      <c r="AH133" s="26">
        <v>0</v>
      </c>
      <c r="AI133" s="62" t="e">
        <f t="shared" si="16"/>
        <v>#DIV/0!</v>
      </c>
      <c r="AJ133" s="62" t="e">
        <f t="shared" si="17"/>
        <v>#DIV/0!</v>
      </c>
      <c r="AK133" s="62" t="e">
        <f t="shared" si="18"/>
        <v>#DIV/0!</v>
      </c>
      <c r="AL133" s="62">
        <f t="shared" si="19"/>
        <v>-1</v>
      </c>
      <c r="AM133" s="62" t="e">
        <f t="shared" si="20"/>
        <v>#DIV/0!</v>
      </c>
      <c r="AN133" s="62" t="e">
        <f t="shared" si="21"/>
        <v>#DIV/0!</v>
      </c>
      <c r="AO133" s="62" t="e">
        <f t="shared" si="22"/>
        <v>#DIV/0!</v>
      </c>
      <c r="AP133" s="62" t="e">
        <f t="shared" si="23"/>
        <v>#DIV/0!</v>
      </c>
      <c r="AQ133" s="62" t="e">
        <f t="shared" si="24"/>
        <v>#DIV/0!</v>
      </c>
      <c r="AR133" s="62" t="e">
        <f t="shared" si="25"/>
        <v>#DIV/0!</v>
      </c>
      <c r="AS133" s="62" t="e">
        <f t="shared" si="26"/>
        <v>#DIV/0!</v>
      </c>
      <c r="AT133" s="62" t="e">
        <f t="shared" si="27"/>
        <v>#DIV/0!</v>
      </c>
      <c r="AU133" s="62">
        <f t="shared" si="28"/>
        <v>-1</v>
      </c>
    </row>
    <row r="134" spans="1:47" x14ac:dyDescent="0.25">
      <c r="A134" s="56">
        <v>2023</v>
      </c>
      <c r="B134" s="57" t="s">
        <v>204</v>
      </c>
      <c r="C134" s="58" t="s">
        <v>205</v>
      </c>
      <c r="D134" s="55">
        <v>66000000</v>
      </c>
      <c r="E134" s="55">
        <v>37406580</v>
      </c>
      <c r="F134" s="55">
        <v>12500000</v>
      </c>
      <c r="G134" s="55">
        <v>0</v>
      </c>
      <c r="H134" s="55">
        <v>0</v>
      </c>
      <c r="I134" s="55">
        <v>0</v>
      </c>
      <c r="J134" s="55">
        <v>4000000</v>
      </c>
      <c r="K134" s="55">
        <v>0</v>
      </c>
      <c r="L134" s="55">
        <v>0</v>
      </c>
      <c r="M134" s="55">
        <v>8000000</v>
      </c>
      <c r="N134" s="55">
        <v>0</v>
      </c>
      <c r="O134" s="55">
        <v>10000000</v>
      </c>
      <c r="P134" s="55">
        <v>137906580</v>
      </c>
      <c r="R134" s="55">
        <v>0</v>
      </c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>
        <f t="shared" si="30"/>
        <v>0</v>
      </c>
      <c r="AF134" s="14" t="s">
        <v>204</v>
      </c>
      <c r="AG134" s="9" t="s">
        <v>205</v>
      </c>
      <c r="AH134" s="10">
        <f>+AH135</f>
        <v>0</v>
      </c>
      <c r="AI134" s="55">
        <f t="shared" si="16"/>
        <v>-1</v>
      </c>
      <c r="AJ134" s="55">
        <f t="shared" si="17"/>
        <v>-1</v>
      </c>
      <c r="AK134" s="55">
        <f t="shared" si="18"/>
        <v>-1</v>
      </c>
      <c r="AL134" s="55" t="e">
        <f t="shared" si="19"/>
        <v>#DIV/0!</v>
      </c>
      <c r="AM134" s="55" t="e">
        <f t="shared" si="20"/>
        <v>#DIV/0!</v>
      </c>
      <c r="AN134" s="55" t="e">
        <f t="shared" si="21"/>
        <v>#DIV/0!</v>
      </c>
      <c r="AO134" s="55">
        <f t="shared" si="22"/>
        <v>-1</v>
      </c>
      <c r="AP134" s="55" t="e">
        <f t="shared" si="23"/>
        <v>#DIV/0!</v>
      </c>
      <c r="AQ134" s="55" t="e">
        <f t="shared" si="24"/>
        <v>#DIV/0!</v>
      </c>
      <c r="AR134" s="55">
        <f t="shared" si="25"/>
        <v>-1</v>
      </c>
      <c r="AS134" s="55" t="e">
        <f t="shared" si="26"/>
        <v>#DIV/0!</v>
      </c>
      <c r="AT134" s="55">
        <f t="shared" si="27"/>
        <v>-1</v>
      </c>
      <c r="AU134" s="55">
        <f t="shared" si="28"/>
        <v>-1</v>
      </c>
    </row>
    <row r="135" spans="1:47" x14ac:dyDescent="0.25">
      <c r="A135" s="56">
        <v>2023</v>
      </c>
      <c r="B135" s="57" t="s">
        <v>206</v>
      </c>
      <c r="C135" s="58" t="s">
        <v>207</v>
      </c>
      <c r="D135" s="55">
        <v>66000000</v>
      </c>
      <c r="E135" s="55">
        <v>37406580</v>
      </c>
      <c r="F135" s="55">
        <v>12500000</v>
      </c>
      <c r="G135" s="55">
        <v>0</v>
      </c>
      <c r="H135" s="55">
        <v>0</v>
      </c>
      <c r="I135" s="55">
        <v>0</v>
      </c>
      <c r="J135" s="55">
        <v>4000000</v>
      </c>
      <c r="K135" s="55">
        <v>0</v>
      </c>
      <c r="L135" s="55">
        <v>0</v>
      </c>
      <c r="M135" s="55">
        <v>8000000</v>
      </c>
      <c r="N135" s="55">
        <v>0</v>
      </c>
      <c r="O135" s="55">
        <v>10000000</v>
      </c>
      <c r="P135" s="55">
        <v>137906580</v>
      </c>
      <c r="R135" s="55">
        <v>0</v>
      </c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>
        <f t="shared" ref="AD135:AD158" si="31">SUM(R135:AC135)</f>
        <v>0</v>
      </c>
      <c r="AF135" s="14" t="s">
        <v>206</v>
      </c>
      <c r="AG135" s="9" t="s">
        <v>207</v>
      </c>
      <c r="AH135" s="10">
        <f>+AH136+AH137</f>
        <v>0</v>
      </c>
      <c r="AI135" s="55">
        <f t="shared" si="16"/>
        <v>-1</v>
      </c>
      <c r="AJ135" s="55">
        <f t="shared" si="17"/>
        <v>-1</v>
      </c>
      <c r="AK135" s="55">
        <f t="shared" si="18"/>
        <v>-1</v>
      </c>
      <c r="AL135" s="55" t="e">
        <f t="shared" si="19"/>
        <v>#DIV/0!</v>
      </c>
      <c r="AM135" s="55" t="e">
        <f t="shared" si="20"/>
        <v>#DIV/0!</v>
      </c>
      <c r="AN135" s="55" t="e">
        <f t="shared" si="21"/>
        <v>#DIV/0!</v>
      </c>
      <c r="AO135" s="55">
        <f t="shared" si="22"/>
        <v>-1</v>
      </c>
      <c r="AP135" s="55" t="e">
        <f t="shared" si="23"/>
        <v>#DIV/0!</v>
      </c>
      <c r="AQ135" s="55" t="e">
        <f t="shared" si="24"/>
        <v>#DIV/0!</v>
      </c>
      <c r="AR135" s="55">
        <f t="shared" si="25"/>
        <v>-1</v>
      </c>
      <c r="AS135" s="55" t="e">
        <f t="shared" si="26"/>
        <v>#DIV/0!</v>
      </c>
      <c r="AT135" s="55">
        <f t="shared" si="27"/>
        <v>-1</v>
      </c>
      <c r="AU135" s="55">
        <f t="shared" si="28"/>
        <v>-1</v>
      </c>
    </row>
    <row r="136" spans="1:47" x14ac:dyDescent="0.25">
      <c r="A136" s="59">
        <v>2023</v>
      </c>
      <c r="B136" s="60" t="s">
        <v>208</v>
      </c>
      <c r="C136" s="61" t="s">
        <v>209</v>
      </c>
      <c r="D136" s="62">
        <v>36000000</v>
      </c>
      <c r="E136" s="62">
        <v>17406580</v>
      </c>
      <c r="F136" s="62">
        <v>12500000</v>
      </c>
      <c r="G136" s="62">
        <v>0</v>
      </c>
      <c r="H136" s="62">
        <v>0</v>
      </c>
      <c r="I136" s="62">
        <v>0</v>
      </c>
      <c r="J136" s="62">
        <v>4000000</v>
      </c>
      <c r="K136" s="62">
        <v>0</v>
      </c>
      <c r="L136" s="62">
        <v>0</v>
      </c>
      <c r="M136" s="62">
        <v>8000000</v>
      </c>
      <c r="N136" s="62">
        <v>0</v>
      </c>
      <c r="O136" s="62">
        <v>0</v>
      </c>
      <c r="P136" s="62">
        <v>77906580</v>
      </c>
      <c r="R136" s="62">
        <v>0</v>
      </c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>
        <f t="shared" si="31"/>
        <v>0</v>
      </c>
      <c r="AF136" s="13" t="s">
        <v>208</v>
      </c>
      <c r="AG136" s="25" t="s">
        <v>209</v>
      </c>
      <c r="AH136" s="26">
        <v>0</v>
      </c>
      <c r="AI136" s="62">
        <f t="shared" si="16"/>
        <v>-1</v>
      </c>
      <c r="AJ136" s="62">
        <f t="shared" si="17"/>
        <v>-1</v>
      </c>
      <c r="AK136" s="62">
        <f t="shared" si="18"/>
        <v>-1</v>
      </c>
      <c r="AL136" s="62" t="e">
        <f t="shared" si="19"/>
        <v>#DIV/0!</v>
      </c>
      <c r="AM136" s="62" t="e">
        <f t="shared" si="20"/>
        <v>#DIV/0!</v>
      </c>
      <c r="AN136" s="62" t="e">
        <f t="shared" si="21"/>
        <v>#DIV/0!</v>
      </c>
      <c r="AO136" s="62">
        <f t="shared" si="22"/>
        <v>-1</v>
      </c>
      <c r="AP136" s="62" t="e">
        <f t="shared" si="23"/>
        <v>#DIV/0!</v>
      </c>
      <c r="AQ136" s="62" t="e">
        <f t="shared" si="24"/>
        <v>#DIV/0!</v>
      </c>
      <c r="AR136" s="62">
        <f t="shared" si="25"/>
        <v>-1</v>
      </c>
      <c r="AS136" s="62" t="e">
        <f t="shared" si="26"/>
        <v>#DIV/0!</v>
      </c>
      <c r="AT136" s="62" t="e">
        <f t="shared" si="27"/>
        <v>#DIV/0!</v>
      </c>
      <c r="AU136" s="62">
        <f t="shared" si="28"/>
        <v>-1</v>
      </c>
    </row>
    <row r="137" spans="1:47" x14ac:dyDescent="0.25">
      <c r="A137" s="56">
        <v>2023</v>
      </c>
      <c r="B137" s="57" t="s">
        <v>210</v>
      </c>
      <c r="C137" s="58" t="s">
        <v>211</v>
      </c>
      <c r="D137" s="55">
        <v>30000000</v>
      </c>
      <c r="E137" s="55">
        <v>20000000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10000000</v>
      </c>
      <c r="P137" s="55">
        <v>60000000</v>
      </c>
      <c r="R137" s="55">
        <v>0</v>
      </c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>
        <f t="shared" si="31"/>
        <v>0</v>
      </c>
      <c r="AF137" s="14" t="s">
        <v>210</v>
      </c>
      <c r="AG137" s="9" t="s">
        <v>211</v>
      </c>
      <c r="AH137" s="10">
        <v>0</v>
      </c>
      <c r="AI137" s="55">
        <f t="shared" ref="AI137:AI200" si="32">+(R137-D137)/D137</f>
        <v>-1</v>
      </c>
      <c r="AJ137" s="55">
        <f t="shared" si="17"/>
        <v>-1</v>
      </c>
      <c r="AK137" s="55" t="e">
        <f t="shared" si="18"/>
        <v>#DIV/0!</v>
      </c>
      <c r="AL137" s="55" t="e">
        <f t="shared" si="19"/>
        <v>#DIV/0!</v>
      </c>
      <c r="AM137" s="55" t="e">
        <f t="shared" si="20"/>
        <v>#DIV/0!</v>
      </c>
      <c r="AN137" s="55" t="e">
        <f t="shared" si="21"/>
        <v>#DIV/0!</v>
      </c>
      <c r="AO137" s="55" t="e">
        <f t="shared" si="22"/>
        <v>#DIV/0!</v>
      </c>
      <c r="AP137" s="55" t="e">
        <f t="shared" si="23"/>
        <v>#DIV/0!</v>
      </c>
      <c r="AQ137" s="55" t="e">
        <f t="shared" si="24"/>
        <v>#DIV/0!</v>
      </c>
      <c r="AR137" s="55" t="e">
        <f t="shared" si="25"/>
        <v>#DIV/0!</v>
      </c>
      <c r="AS137" s="55" t="e">
        <f t="shared" si="26"/>
        <v>#DIV/0!</v>
      </c>
      <c r="AT137" s="55">
        <f t="shared" si="27"/>
        <v>-1</v>
      </c>
      <c r="AU137" s="55">
        <f t="shared" si="28"/>
        <v>-1</v>
      </c>
    </row>
    <row r="138" spans="1:47" x14ac:dyDescent="0.25">
      <c r="A138" s="56">
        <v>2023</v>
      </c>
      <c r="B138" s="57" t="s">
        <v>212</v>
      </c>
      <c r="C138" s="58" t="s">
        <v>213</v>
      </c>
      <c r="D138" s="55">
        <v>30000000</v>
      </c>
      <c r="E138" s="55">
        <v>10000000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5000000</v>
      </c>
      <c r="P138" s="55">
        <v>45000000</v>
      </c>
      <c r="R138" s="55">
        <v>0</v>
      </c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>
        <f t="shared" si="31"/>
        <v>0</v>
      </c>
      <c r="AF138" s="14" t="s">
        <v>212</v>
      </c>
      <c r="AG138" s="9" t="s">
        <v>213</v>
      </c>
      <c r="AH138" s="10">
        <f>+AH139</f>
        <v>0</v>
      </c>
      <c r="AI138" s="55">
        <f t="shared" si="32"/>
        <v>-1</v>
      </c>
      <c r="AJ138" s="55">
        <f t="shared" si="17"/>
        <v>-1</v>
      </c>
      <c r="AK138" s="55" t="e">
        <f t="shared" si="18"/>
        <v>#DIV/0!</v>
      </c>
      <c r="AL138" s="55" t="e">
        <f t="shared" si="19"/>
        <v>#DIV/0!</v>
      </c>
      <c r="AM138" s="55" t="e">
        <f t="shared" si="20"/>
        <v>#DIV/0!</v>
      </c>
      <c r="AN138" s="55" t="e">
        <f t="shared" si="21"/>
        <v>#DIV/0!</v>
      </c>
      <c r="AO138" s="55" t="e">
        <f t="shared" si="22"/>
        <v>#DIV/0!</v>
      </c>
      <c r="AP138" s="55" t="e">
        <f t="shared" si="23"/>
        <v>#DIV/0!</v>
      </c>
      <c r="AQ138" s="55" t="e">
        <f t="shared" si="24"/>
        <v>#DIV/0!</v>
      </c>
      <c r="AR138" s="55" t="e">
        <f t="shared" si="25"/>
        <v>#DIV/0!</v>
      </c>
      <c r="AS138" s="55" t="e">
        <f t="shared" si="26"/>
        <v>#DIV/0!</v>
      </c>
      <c r="AT138" s="55">
        <f t="shared" si="27"/>
        <v>-1</v>
      </c>
      <c r="AU138" s="55">
        <f t="shared" si="28"/>
        <v>-1</v>
      </c>
    </row>
    <row r="139" spans="1:47" x14ac:dyDescent="0.25">
      <c r="A139" s="59">
        <v>2023</v>
      </c>
      <c r="B139" s="60" t="s">
        <v>214</v>
      </c>
      <c r="C139" s="61" t="s">
        <v>215</v>
      </c>
      <c r="D139" s="62">
        <v>30000000</v>
      </c>
      <c r="E139" s="62">
        <v>10000000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5000000</v>
      </c>
      <c r="P139" s="62">
        <v>45000000</v>
      </c>
      <c r="R139" s="62">
        <v>0</v>
      </c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>
        <f t="shared" si="31"/>
        <v>0</v>
      </c>
      <c r="AF139" s="13" t="s">
        <v>214</v>
      </c>
      <c r="AG139" s="25" t="s">
        <v>215</v>
      </c>
      <c r="AH139" s="26">
        <v>0</v>
      </c>
      <c r="AI139" s="62">
        <f t="shared" si="32"/>
        <v>-1</v>
      </c>
      <c r="AJ139" s="62">
        <f t="shared" si="17"/>
        <v>-1</v>
      </c>
      <c r="AK139" s="62" t="e">
        <f t="shared" si="18"/>
        <v>#DIV/0!</v>
      </c>
      <c r="AL139" s="62" t="e">
        <f t="shared" si="19"/>
        <v>#DIV/0!</v>
      </c>
      <c r="AM139" s="62" t="e">
        <f t="shared" si="20"/>
        <v>#DIV/0!</v>
      </c>
      <c r="AN139" s="62" t="e">
        <f t="shared" si="21"/>
        <v>#DIV/0!</v>
      </c>
      <c r="AO139" s="62" t="e">
        <f t="shared" si="22"/>
        <v>#DIV/0!</v>
      </c>
      <c r="AP139" s="62" t="e">
        <f t="shared" si="23"/>
        <v>#DIV/0!</v>
      </c>
      <c r="AQ139" s="62" t="e">
        <f t="shared" si="24"/>
        <v>#DIV/0!</v>
      </c>
      <c r="AR139" s="62" t="e">
        <f t="shared" si="25"/>
        <v>#DIV/0!</v>
      </c>
      <c r="AS139" s="62" t="e">
        <f t="shared" si="26"/>
        <v>#DIV/0!</v>
      </c>
      <c r="AT139" s="62">
        <f t="shared" si="27"/>
        <v>-1</v>
      </c>
      <c r="AU139" s="62">
        <f t="shared" si="28"/>
        <v>-1</v>
      </c>
    </row>
    <row r="140" spans="1:47" x14ac:dyDescent="0.25">
      <c r="A140" s="59">
        <v>2023</v>
      </c>
      <c r="B140" s="60" t="s">
        <v>216</v>
      </c>
      <c r="C140" s="61" t="s">
        <v>217</v>
      </c>
      <c r="D140" s="62">
        <v>0</v>
      </c>
      <c r="E140" s="62">
        <v>10000000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5000000</v>
      </c>
      <c r="P140" s="62">
        <v>15000000</v>
      </c>
      <c r="R140" s="62">
        <v>0</v>
      </c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>
        <f t="shared" si="31"/>
        <v>0</v>
      </c>
      <c r="AF140" s="13" t="s">
        <v>216</v>
      </c>
      <c r="AG140" s="25" t="s">
        <v>217</v>
      </c>
      <c r="AH140" s="26">
        <v>0</v>
      </c>
      <c r="AI140" s="62" t="e">
        <f t="shared" si="32"/>
        <v>#DIV/0!</v>
      </c>
      <c r="AJ140" s="62">
        <f t="shared" si="17"/>
        <v>-1</v>
      </c>
      <c r="AK140" s="62" t="e">
        <f t="shared" si="18"/>
        <v>#DIV/0!</v>
      </c>
      <c r="AL140" s="62" t="e">
        <f t="shared" si="19"/>
        <v>#DIV/0!</v>
      </c>
      <c r="AM140" s="62" t="e">
        <f t="shared" si="20"/>
        <v>#DIV/0!</v>
      </c>
      <c r="AN140" s="62" t="e">
        <f t="shared" si="21"/>
        <v>#DIV/0!</v>
      </c>
      <c r="AO140" s="62" t="e">
        <f t="shared" si="22"/>
        <v>#DIV/0!</v>
      </c>
      <c r="AP140" s="62" t="e">
        <f t="shared" si="23"/>
        <v>#DIV/0!</v>
      </c>
      <c r="AQ140" s="62" t="e">
        <f t="shared" si="24"/>
        <v>#DIV/0!</v>
      </c>
      <c r="AR140" s="62" t="e">
        <f t="shared" si="25"/>
        <v>#DIV/0!</v>
      </c>
      <c r="AS140" s="62" t="e">
        <f t="shared" si="26"/>
        <v>#DIV/0!</v>
      </c>
      <c r="AT140" s="62">
        <f t="shared" si="27"/>
        <v>-1</v>
      </c>
      <c r="AU140" s="62">
        <f t="shared" si="28"/>
        <v>-1</v>
      </c>
    </row>
    <row r="141" spans="1:47" x14ac:dyDescent="0.25">
      <c r="A141" s="56">
        <v>2023</v>
      </c>
      <c r="B141" s="57" t="s">
        <v>218</v>
      </c>
      <c r="C141" s="58" t="s">
        <v>219</v>
      </c>
      <c r="D141" s="55">
        <v>3812225528.0653329</v>
      </c>
      <c r="E141" s="55">
        <v>2377325612.9855146</v>
      </c>
      <c r="F141" s="55">
        <v>2491731193.1125154</v>
      </c>
      <c r="G141" s="55">
        <v>830675305.83051515</v>
      </c>
      <c r="H141" s="55">
        <v>534281945.61051512</v>
      </c>
      <c r="I141" s="55">
        <v>540287168.61451519</v>
      </c>
      <c r="J141" s="55">
        <v>576133943.1305151</v>
      </c>
      <c r="K141" s="55">
        <v>720784381.13751507</v>
      </c>
      <c r="L141" s="55">
        <v>706088728.61451519</v>
      </c>
      <c r="M141" s="55">
        <v>422456768.61451513</v>
      </c>
      <c r="N141" s="55">
        <v>439748748.03051507</v>
      </c>
      <c r="O141" s="55">
        <v>308671263.47851527</v>
      </c>
      <c r="P141" s="55">
        <v>13760410587.225004</v>
      </c>
      <c r="R141" s="55">
        <v>199358692</v>
      </c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>
        <f t="shared" si="31"/>
        <v>199358692</v>
      </c>
      <c r="AF141" s="11" t="s">
        <v>218</v>
      </c>
      <c r="AG141" s="5" t="s">
        <v>219</v>
      </c>
      <c r="AH141" s="6">
        <f>+AH142+AH217</f>
        <v>199358692</v>
      </c>
      <c r="AI141" s="55">
        <f t="shared" si="32"/>
        <v>-0.94770543071695645</v>
      </c>
      <c r="AJ141" s="55">
        <f t="shared" si="17"/>
        <v>-1</v>
      </c>
      <c r="AK141" s="55">
        <f t="shared" si="18"/>
        <v>-1</v>
      </c>
      <c r="AL141" s="55">
        <f t="shared" si="19"/>
        <v>-1</v>
      </c>
      <c r="AM141" s="55">
        <f t="shared" si="20"/>
        <v>-1</v>
      </c>
      <c r="AN141" s="55">
        <f t="shared" si="21"/>
        <v>-1</v>
      </c>
      <c r="AO141" s="55">
        <f t="shared" si="22"/>
        <v>-1</v>
      </c>
      <c r="AP141" s="55">
        <f t="shared" si="23"/>
        <v>-1</v>
      </c>
      <c r="AQ141" s="55">
        <f t="shared" si="24"/>
        <v>-1</v>
      </c>
      <c r="AR141" s="55">
        <f t="shared" si="25"/>
        <v>-1</v>
      </c>
      <c r="AS141" s="55">
        <f t="shared" si="26"/>
        <v>-1</v>
      </c>
      <c r="AT141" s="55">
        <f t="shared" si="27"/>
        <v>-1</v>
      </c>
      <c r="AU141" s="55">
        <f t="shared" si="28"/>
        <v>-0.98551215527063685</v>
      </c>
    </row>
    <row r="142" spans="1:47" x14ac:dyDescent="0.25">
      <c r="A142" s="56">
        <v>2023</v>
      </c>
      <c r="B142" s="57" t="s">
        <v>220</v>
      </c>
      <c r="C142" s="58" t="s">
        <v>221</v>
      </c>
      <c r="D142" s="55">
        <v>204517137.11333257</v>
      </c>
      <c r="E142" s="55">
        <v>363306816.3333329</v>
      </c>
      <c r="F142" s="55">
        <v>290022603.33333337</v>
      </c>
      <c r="G142" s="55">
        <v>453006333.33333337</v>
      </c>
      <c r="H142" s="55">
        <v>138056333.33333331</v>
      </c>
      <c r="I142" s="55">
        <v>88656333.333333328</v>
      </c>
      <c r="J142" s="55">
        <v>113656333.33333333</v>
      </c>
      <c r="K142" s="55">
        <v>163506333.33333331</v>
      </c>
      <c r="L142" s="55">
        <v>80056333.333333343</v>
      </c>
      <c r="M142" s="55">
        <v>62626333.333333336</v>
      </c>
      <c r="N142" s="55">
        <v>69556333.333333343</v>
      </c>
      <c r="O142" s="55">
        <v>68756333.333333343</v>
      </c>
      <c r="P142" s="55">
        <v>2095723556.7799983</v>
      </c>
      <c r="R142" s="55">
        <v>5151226</v>
      </c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>
        <f t="shared" si="31"/>
        <v>5151226</v>
      </c>
      <c r="AF142" s="11" t="s">
        <v>220</v>
      </c>
      <c r="AG142" s="5" t="s">
        <v>221</v>
      </c>
      <c r="AH142" s="6">
        <f>+AH143+AH157+AH160+AH171+AH206</f>
        <v>5151226</v>
      </c>
      <c r="AI142" s="55">
        <f t="shared" si="32"/>
        <v>-0.97481274150075026</v>
      </c>
      <c r="AJ142" s="55">
        <f t="shared" si="17"/>
        <v>-1</v>
      </c>
      <c r="AK142" s="55">
        <f t="shared" si="18"/>
        <v>-1</v>
      </c>
      <c r="AL142" s="55">
        <f t="shared" si="19"/>
        <v>-1</v>
      </c>
      <c r="AM142" s="55">
        <f t="shared" si="20"/>
        <v>-1</v>
      </c>
      <c r="AN142" s="55">
        <f t="shared" si="21"/>
        <v>-1</v>
      </c>
      <c r="AO142" s="55">
        <f t="shared" si="22"/>
        <v>-1</v>
      </c>
      <c r="AP142" s="55">
        <f t="shared" si="23"/>
        <v>-1</v>
      </c>
      <c r="AQ142" s="55">
        <f t="shared" si="24"/>
        <v>-1</v>
      </c>
      <c r="AR142" s="55">
        <f t="shared" si="25"/>
        <v>-1</v>
      </c>
      <c r="AS142" s="55">
        <f t="shared" si="26"/>
        <v>-1</v>
      </c>
      <c r="AT142" s="55">
        <f t="shared" si="27"/>
        <v>-1</v>
      </c>
      <c r="AU142" s="55">
        <f t="shared" si="28"/>
        <v>-0.99754202982385964</v>
      </c>
    </row>
    <row r="143" spans="1:47" x14ac:dyDescent="0.25">
      <c r="A143" s="56">
        <v>2023</v>
      </c>
      <c r="B143" s="57" t="s">
        <v>222</v>
      </c>
      <c r="C143" s="58" t="s">
        <v>223</v>
      </c>
      <c r="D143" s="55">
        <v>70500000</v>
      </c>
      <c r="E143" s="55">
        <v>14500000</v>
      </c>
      <c r="F143" s="55">
        <v>21500000</v>
      </c>
      <c r="G143" s="55">
        <v>500000</v>
      </c>
      <c r="H143" s="55">
        <v>500000</v>
      </c>
      <c r="I143" s="55">
        <v>500000</v>
      </c>
      <c r="J143" s="55">
        <v>25500000</v>
      </c>
      <c r="K143" s="55">
        <v>5500000</v>
      </c>
      <c r="L143" s="55">
        <v>500000</v>
      </c>
      <c r="M143" s="55">
        <v>500000</v>
      </c>
      <c r="N143" s="55">
        <v>500000</v>
      </c>
      <c r="O143" s="55">
        <v>500000</v>
      </c>
      <c r="P143" s="55">
        <v>141000000</v>
      </c>
      <c r="R143" s="55">
        <v>0</v>
      </c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>
        <f t="shared" si="31"/>
        <v>0</v>
      </c>
      <c r="AF143" s="14" t="s">
        <v>222</v>
      </c>
      <c r="AG143" s="9" t="s">
        <v>223</v>
      </c>
      <c r="AH143" s="10">
        <f>+AH144+AH148</f>
        <v>0</v>
      </c>
      <c r="AI143" s="55">
        <f t="shared" si="32"/>
        <v>-1</v>
      </c>
      <c r="AJ143" s="55">
        <f t="shared" si="17"/>
        <v>-1</v>
      </c>
      <c r="AK143" s="55">
        <f t="shared" si="18"/>
        <v>-1</v>
      </c>
      <c r="AL143" s="55">
        <f t="shared" si="19"/>
        <v>-1</v>
      </c>
      <c r="AM143" s="55">
        <f t="shared" si="20"/>
        <v>-1</v>
      </c>
      <c r="AN143" s="55">
        <f t="shared" si="21"/>
        <v>-1</v>
      </c>
      <c r="AO143" s="55">
        <f t="shared" si="22"/>
        <v>-1</v>
      </c>
      <c r="AP143" s="55">
        <f t="shared" si="23"/>
        <v>-1</v>
      </c>
      <c r="AQ143" s="55">
        <f t="shared" si="24"/>
        <v>-1</v>
      </c>
      <c r="AR143" s="55">
        <f t="shared" si="25"/>
        <v>-1</v>
      </c>
      <c r="AS143" s="55">
        <f t="shared" si="26"/>
        <v>-1</v>
      </c>
      <c r="AT143" s="55">
        <f t="shared" si="27"/>
        <v>-1</v>
      </c>
      <c r="AU143" s="55">
        <f t="shared" si="28"/>
        <v>-1</v>
      </c>
    </row>
    <row r="144" spans="1:47" x14ac:dyDescent="0.25">
      <c r="A144" s="56">
        <v>2023</v>
      </c>
      <c r="B144" s="57" t="s">
        <v>224</v>
      </c>
      <c r="C144" s="58" t="s">
        <v>225</v>
      </c>
      <c r="D144" s="55">
        <v>40000000</v>
      </c>
      <c r="E144" s="55">
        <v>0</v>
      </c>
      <c r="F144" s="55">
        <v>300000</v>
      </c>
      <c r="G144" s="55">
        <v>0</v>
      </c>
      <c r="H144" s="55">
        <v>0</v>
      </c>
      <c r="I144" s="55">
        <v>0</v>
      </c>
      <c r="J144" s="55">
        <v>20000000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60300000</v>
      </c>
      <c r="R144" s="55">
        <v>0</v>
      </c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>
        <f t="shared" si="31"/>
        <v>0</v>
      </c>
      <c r="AF144" s="14" t="s">
        <v>224</v>
      </c>
      <c r="AG144" s="9" t="s">
        <v>225</v>
      </c>
      <c r="AH144" s="10">
        <f>+AH145+AH146+AH147</f>
        <v>0</v>
      </c>
      <c r="AI144" s="55">
        <f t="shared" si="32"/>
        <v>-1</v>
      </c>
      <c r="AJ144" s="55" t="e">
        <f t="shared" si="17"/>
        <v>#DIV/0!</v>
      </c>
      <c r="AK144" s="55">
        <f t="shared" si="18"/>
        <v>-1</v>
      </c>
      <c r="AL144" s="55" t="e">
        <f t="shared" si="19"/>
        <v>#DIV/0!</v>
      </c>
      <c r="AM144" s="55" t="e">
        <f t="shared" si="20"/>
        <v>#DIV/0!</v>
      </c>
      <c r="AN144" s="55" t="e">
        <f t="shared" si="21"/>
        <v>#DIV/0!</v>
      </c>
      <c r="AO144" s="55">
        <f t="shared" si="22"/>
        <v>-1</v>
      </c>
      <c r="AP144" s="55" t="e">
        <f t="shared" si="23"/>
        <v>#DIV/0!</v>
      </c>
      <c r="AQ144" s="55" t="e">
        <f t="shared" si="24"/>
        <v>#DIV/0!</v>
      </c>
      <c r="AR144" s="55" t="e">
        <f t="shared" si="25"/>
        <v>#DIV/0!</v>
      </c>
      <c r="AS144" s="55" t="e">
        <f t="shared" si="26"/>
        <v>#DIV/0!</v>
      </c>
      <c r="AT144" s="55" t="e">
        <f t="shared" si="27"/>
        <v>#DIV/0!</v>
      </c>
      <c r="AU144" s="55">
        <f t="shared" si="28"/>
        <v>-1</v>
      </c>
    </row>
    <row r="145" spans="1:47" x14ac:dyDescent="0.25">
      <c r="A145" s="59">
        <v>2023</v>
      </c>
      <c r="B145" s="60" t="s">
        <v>226</v>
      </c>
      <c r="C145" s="61" t="s">
        <v>227</v>
      </c>
      <c r="D145" s="62">
        <v>0</v>
      </c>
      <c r="E145" s="62">
        <v>0</v>
      </c>
      <c r="F145" s="62">
        <v>300000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300000</v>
      </c>
      <c r="R145" s="62">
        <v>0</v>
      </c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>
        <f t="shared" si="31"/>
        <v>0</v>
      </c>
      <c r="AF145" s="13" t="s">
        <v>226</v>
      </c>
      <c r="AG145" s="25" t="s">
        <v>227</v>
      </c>
      <c r="AH145" s="26">
        <v>0</v>
      </c>
      <c r="AI145" s="62" t="e">
        <f t="shared" si="32"/>
        <v>#DIV/0!</v>
      </c>
      <c r="AJ145" s="62" t="e">
        <f t="shared" si="17"/>
        <v>#DIV/0!</v>
      </c>
      <c r="AK145" s="62">
        <f t="shared" si="18"/>
        <v>-1</v>
      </c>
      <c r="AL145" s="62" t="e">
        <f t="shared" si="19"/>
        <v>#DIV/0!</v>
      </c>
      <c r="AM145" s="62" t="e">
        <f t="shared" si="20"/>
        <v>#DIV/0!</v>
      </c>
      <c r="AN145" s="62" t="e">
        <f t="shared" si="21"/>
        <v>#DIV/0!</v>
      </c>
      <c r="AO145" s="62" t="e">
        <f t="shared" si="22"/>
        <v>#DIV/0!</v>
      </c>
      <c r="AP145" s="62" t="e">
        <f t="shared" si="23"/>
        <v>#DIV/0!</v>
      </c>
      <c r="AQ145" s="62" t="e">
        <f t="shared" si="24"/>
        <v>#DIV/0!</v>
      </c>
      <c r="AR145" s="62" t="e">
        <f t="shared" si="25"/>
        <v>#DIV/0!</v>
      </c>
      <c r="AS145" s="62" t="e">
        <f t="shared" si="26"/>
        <v>#DIV/0!</v>
      </c>
      <c r="AT145" s="62" t="e">
        <f t="shared" si="27"/>
        <v>#DIV/0!</v>
      </c>
      <c r="AU145" s="62">
        <f t="shared" si="28"/>
        <v>-1</v>
      </c>
    </row>
    <row r="146" spans="1:47" x14ac:dyDescent="0.25">
      <c r="A146" s="59">
        <v>2023</v>
      </c>
      <c r="B146" s="60" t="s">
        <v>228</v>
      </c>
      <c r="C146" s="61" t="s">
        <v>229</v>
      </c>
      <c r="D146" s="62">
        <v>20000000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20000000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40000000</v>
      </c>
      <c r="R146" s="62">
        <v>0</v>
      </c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>
        <f t="shared" si="31"/>
        <v>0</v>
      </c>
      <c r="AF146" s="13" t="s">
        <v>228</v>
      </c>
      <c r="AG146" s="25" t="s">
        <v>229</v>
      </c>
      <c r="AH146" s="26">
        <v>0</v>
      </c>
      <c r="AI146" s="62">
        <f t="shared" si="32"/>
        <v>-1</v>
      </c>
      <c r="AJ146" s="62" t="e">
        <f t="shared" si="17"/>
        <v>#DIV/0!</v>
      </c>
      <c r="AK146" s="62" t="e">
        <f t="shared" si="18"/>
        <v>#DIV/0!</v>
      </c>
      <c r="AL146" s="62" t="e">
        <f t="shared" si="19"/>
        <v>#DIV/0!</v>
      </c>
      <c r="AM146" s="62" t="e">
        <f t="shared" si="20"/>
        <v>#DIV/0!</v>
      </c>
      <c r="AN146" s="62" t="e">
        <f t="shared" si="21"/>
        <v>#DIV/0!</v>
      </c>
      <c r="AO146" s="62">
        <f t="shared" si="22"/>
        <v>-1</v>
      </c>
      <c r="AP146" s="62" t="e">
        <f t="shared" si="23"/>
        <v>#DIV/0!</v>
      </c>
      <c r="AQ146" s="62" t="e">
        <f t="shared" si="24"/>
        <v>#DIV/0!</v>
      </c>
      <c r="AR146" s="62" t="e">
        <f t="shared" si="25"/>
        <v>#DIV/0!</v>
      </c>
      <c r="AS146" s="62" t="e">
        <f t="shared" si="26"/>
        <v>#DIV/0!</v>
      </c>
      <c r="AT146" s="62" t="e">
        <f t="shared" si="27"/>
        <v>#DIV/0!</v>
      </c>
      <c r="AU146" s="62">
        <f t="shared" si="28"/>
        <v>-1</v>
      </c>
    </row>
    <row r="147" spans="1:47" x14ac:dyDescent="0.25">
      <c r="A147" s="59">
        <v>2023</v>
      </c>
      <c r="B147" s="60" t="s">
        <v>230</v>
      </c>
      <c r="C147" s="61" t="s">
        <v>819</v>
      </c>
      <c r="D147" s="62">
        <v>20000000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20000000</v>
      </c>
      <c r="R147" s="62">
        <v>0</v>
      </c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>
        <f t="shared" si="31"/>
        <v>0</v>
      </c>
      <c r="AF147" s="13" t="s">
        <v>230</v>
      </c>
      <c r="AG147" s="25" t="s">
        <v>231</v>
      </c>
      <c r="AH147" s="26">
        <v>0</v>
      </c>
      <c r="AI147" s="62">
        <f t="shared" si="32"/>
        <v>-1</v>
      </c>
      <c r="AJ147" s="62" t="e">
        <f t="shared" si="17"/>
        <v>#DIV/0!</v>
      </c>
      <c r="AK147" s="62" t="e">
        <f t="shared" si="18"/>
        <v>#DIV/0!</v>
      </c>
      <c r="AL147" s="62" t="e">
        <f t="shared" si="19"/>
        <v>#DIV/0!</v>
      </c>
      <c r="AM147" s="62" t="e">
        <f t="shared" si="20"/>
        <v>#DIV/0!</v>
      </c>
      <c r="AN147" s="62" t="e">
        <f t="shared" si="21"/>
        <v>#DIV/0!</v>
      </c>
      <c r="AO147" s="62" t="e">
        <f t="shared" si="22"/>
        <v>#DIV/0!</v>
      </c>
      <c r="AP147" s="62" t="e">
        <f t="shared" si="23"/>
        <v>#DIV/0!</v>
      </c>
      <c r="AQ147" s="62" t="e">
        <f t="shared" si="24"/>
        <v>#DIV/0!</v>
      </c>
      <c r="AR147" s="62" t="e">
        <f t="shared" si="25"/>
        <v>#DIV/0!</v>
      </c>
      <c r="AS147" s="62" t="e">
        <f t="shared" si="26"/>
        <v>#DIV/0!</v>
      </c>
      <c r="AT147" s="62" t="e">
        <f t="shared" si="27"/>
        <v>#DIV/0!</v>
      </c>
      <c r="AU147" s="62">
        <f t="shared" si="28"/>
        <v>-1</v>
      </c>
    </row>
    <row r="148" spans="1:47" x14ac:dyDescent="0.25">
      <c r="A148" s="56">
        <v>2023</v>
      </c>
      <c r="B148" s="57" t="s">
        <v>232</v>
      </c>
      <c r="C148" s="58" t="s">
        <v>233</v>
      </c>
      <c r="D148" s="55">
        <v>30500000</v>
      </c>
      <c r="E148" s="55">
        <v>14500000</v>
      </c>
      <c r="F148" s="55">
        <v>21200000</v>
      </c>
      <c r="G148" s="55">
        <v>500000</v>
      </c>
      <c r="H148" s="55">
        <v>500000</v>
      </c>
      <c r="I148" s="55">
        <v>500000</v>
      </c>
      <c r="J148" s="55">
        <v>5500000</v>
      </c>
      <c r="K148" s="55">
        <v>5500000</v>
      </c>
      <c r="L148" s="55">
        <v>500000</v>
      </c>
      <c r="M148" s="55">
        <v>500000</v>
      </c>
      <c r="N148" s="55">
        <v>500000</v>
      </c>
      <c r="O148" s="55">
        <v>500000</v>
      </c>
      <c r="P148" s="55">
        <v>80700000</v>
      </c>
      <c r="R148" s="55">
        <v>0</v>
      </c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>
        <f t="shared" si="31"/>
        <v>0</v>
      </c>
      <c r="AF148" s="14" t="s">
        <v>232</v>
      </c>
      <c r="AG148" s="9" t="s">
        <v>233</v>
      </c>
      <c r="AH148" s="10">
        <f>+AH149+AH155+AH156</f>
        <v>0</v>
      </c>
      <c r="AI148" s="55">
        <f t="shared" si="32"/>
        <v>-1</v>
      </c>
      <c r="AJ148" s="55">
        <f t="shared" si="17"/>
        <v>-1</v>
      </c>
      <c r="AK148" s="55">
        <f t="shared" si="18"/>
        <v>-1</v>
      </c>
      <c r="AL148" s="55">
        <f t="shared" si="19"/>
        <v>-1</v>
      </c>
      <c r="AM148" s="55">
        <f t="shared" si="20"/>
        <v>-1</v>
      </c>
      <c r="AN148" s="55">
        <f t="shared" si="21"/>
        <v>-1</v>
      </c>
      <c r="AO148" s="55">
        <f t="shared" si="22"/>
        <v>-1</v>
      </c>
      <c r="AP148" s="55">
        <f t="shared" si="23"/>
        <v>-1</v>
      </c>
      <c r="AQ148" s="55">
        <f t="shared" si="24"/>
        <v>-1</v>
      </c>
      <c r="AR148" s="55">
        <f t="shared" si="25"/>
        <v>-1</v>
      </c>
      <c r="AS148" s="55">
        <f t="shared" si="26"/>
        <v>-1</v>
      </c>
      <c r="AT148" s="55">
        <f t="shared" si="27"/>
        <v>-1</v>
      </c>
      <c r="AU148" s="55">
        <f t="shared" si="28"/>
        <v>-1</v>
      </c>
    </row>
    <row r="149" spans="1:47" x14ac:dyDescent="0.25">
      <c r="A149" s="56">
        <v>2023</v>
      </c>
      <c r="B149" s="57" t="s">
        <v>234</v>
      </c>
      <c r="C149" s="58" t="s">
        <v>235</v>
      </c>
      <c r="D149" s="55">
        <v>30500000</v>
      </c>
      <c r="E149" s="55">
        <v>14500000</v>
      </c>
      <c r="F149" s="55">
        <v>20500000</v>
      </c>
      <c r="G149" s="55">
        <v>500000</v>
      </c>
      <c r="H149" s="55">
        <v>500000</v>
      </c>
      <c r="I149" s="55">
        <v>500000</v>
      </c>
      <c r="J149" s="55">
        <v>5500000</v>
      </c>
      <c r="K149" s="55">
        <v>5500000</v>
      </c>
      <c r="L149" s="55">
        <v>500000</v>
      </c>
      <c r="M149" s="55">
        <v>500000</v>
      </c>
      <c r="N149" s="55">
        <v>500000</v>
      </c>
      <c r="O149" s="55">
        <v>500000</v>
      </c>
      <c r="P149" s="55">
        <v>80000000</v>
      </c>
      <c r="R149" s="55">
        <v>0</v>
      </c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>
        <f t="shared" si="31"/>
        <v>0</v>
      </c>
      <c r="AF149" s="14" t="s">
        <v>234</v>
      </c>
      <c r="AG149" s="9" t="s">
        <v>235</v>
      </c>
      <c r="AH149" s="10">
        <f>+AH150+AH151+AH152+AH153+AH154</f>
        <v>0</v>
      </c>
      <c r="AI149" s="55">
        <f t="shared" si="32"/>
        <v>-1</v>
      </c>
      <c r="AJ149" s="55">
        <f t="shared" si="17"/>
        <v>-1</v>
      </c>
      <c r="AK149" s="55">
        <f t="shared" si="18"/>
        <v>-1</v>
      </c>
      <c r="AL149" s="55">
        <f t="shared" si="19"/>
        <v>-1</v>
      </c>
      <c r="AM149" s="55">
        <f t="shared" si="20"/>
        <v>-1</v>
      </c>
      <c r="AN149" s="55">
        <f t="shared" si="21"/>
        <v>-1</v>
      </c>
      <c r="AO149" s="55">
        <f t="shared" si="22"/>
        <v>-1</v>
      </c>
      <c r="AP149" s="55">
        <f t="shared" si="23"/>
        <v>-1</v>
      </c>
      <c r="AQ149" s="55">
        <f t="shared" si="24"/>
        <v>-1</v>
      </c>
      <c r="AR149" s="55">
        <f t="shared" si="25"/>
        <v>-1</v>
      </c>
      <c r="AS149" s="55">
        <f t="shared" si="26"/>
        <v>-1</v>
      </c>
      <c r="AT149" s="55">
        <f t="shared" si="27"/>
        <v>-1</v>
      </c>
      <c r="AU149" s="55">
        <f t="shared" si="28"/>
        <v>-1</v>
      </c>
    </row>
    <row r="150" spans="1:47" x14ac:dyDescent="0.25">
      <c r="A150" s="59">
        <v>2023</v>
      </c>
      <c r="B150" s="60" t="s">
        <v>236</v>
      </c>
      <c r="C150" s="61" t="s">
        <v>237</v>
      </c>
      <c r="D150" s="62">
        <v>0</v>
      </c>
      <c r="E150" s="62">
        <v>0</v>
      </c>
      <c r="F150" s="62">
        <v>20000000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20000000</v>
      </c>
      <c r="R150" s="62">
        <v>0</v>
      </c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>
        <f t="shared" si="31"/>
        <v>0</v>
      </c>
      <c r="AF150" s="13" t="s">
        <v>236</v>
      </c>
      <c r="AG150" s="25" t="s">
        <v>237</v>
      </c>
      <c r="AH150" s="26">
        <v>0</v>
      </c>
      <c r="AI150" s="62" t="e">
        <f t="shared" si="32"/>
        <v>#DIV/0!</v>
      </c>
      <c r="AJ150" s="62" t="e">
        <f t="shared" si="17"/>
        <v>#DIV/0!</v>
      </c>
      <c r="AK150" s="62">
        <f t="shared" si="18"/>
        <v>-1</v>
      </c>
      <c r="AL150" s="62" t="e">
        <f t="shared" si="19"/>
        <v>#DIV/0!</v>
      </c>
      <c r="AM150" s="62" t="e">
        <f t="shared" si="20"/>
        <v>#DIV/0!</v>
      </c>
      <c r="AN150" s="62" t="e">
        <f t="shared" si="21"/>
        <v>#DIV/0!</v>
      </c>
      <c r="AO150" s="62" t="e">
        <f t="shared" si="22"/>
        <v>#DIV/0!</v>
      </c>
      <c r="AP150" s="62" t="e">
        <f t="shared" si="23"/>
        <v>#DIV/0!</v>
      </c>
      <c r="AQ150" s="62" t="e">
        <f t="shared" si="24"/>
        <v>#DIV/0!</v>
      </c>
      <c r="AR150" s="62" t="e">
        <f t="shared" si="25"/>
        <v>#DIV/0!</v>
      </c>
      <c r="AS150" s="62" t="e">
        <f t="shared" si="26"/>
        <v>#DIV/0!</v>
      </c>
      <c r="AT150" s="62" t="e">
        <f t="shared" si="27"/>
        <v>#DIV/0!</v>
      </c>
      <c r="AU150" s="62">
        <f t="shared" si="28"/>
        <v>-1</v>
      </c>
    </row>
    <row r="151" spans="1:47" x14ac:dyDescent="0.25">
      <c r="A151" s="59">
        <v>2023</v>
      </c>
      <c r="B151" s="60" t="s">
        <v>238</v>
      </c>
      <c r="C151" s="61" t="s">
        <v>239</v>
      </c>
      <c r="D151" s="62">
        <v>0</v>
      </c>
      <c r="E151" s="62">
        <v>4000000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4000000</v>
      </c>
      <c r="R151" s="62">
        <v>0</v>
      </c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>
        <f t="shared" si="31"/>
        <v>0</v>
      </c>
      <c r="AF151" s="13" t="s">
        <v>238</v>
      </c>
      <c r="AG151" s="25" t="s">
        <v>239</v>
      </c>
      <c r="AH151" s="26">
        <v>0</v>
      </c>
      <c r="AI151" s="62" t="e">
        <f t="shared" si="32"/>
        <v>#DIV/0!</v>
      </c>
      <c r="AJ151" s="62">
        <f t="shared" si="17"/>
        <v>-1</v>
      </c>
      <c r="AK151" s="62" t="e">
        <f t="shared" si="18"/>
        <v>#DIV/0!</v>
      </c>
      <c r="AL151" s="62" t="e">
        <f t="shared" si="19"/>
        <v>#DIV/0!</v>
      </c>
      <c r="AM151" s="62" t="e">
        <f t="shared" si="20"/>
        <v>#DIV/0!</v>
      </c>
      <c r="AN151" s="62" t="e">
        <f t="shared" si="21"/>
        <v>#DIV/0!</v>
      </c>
      <c r="AO151" s="62" t="e">
        <f t="shared" si="22"/>
        <v>#DIV/0!</v>
      </c>
      <c r="AP151" s="62" t="e">
        <f t="shared" si="23"/>
        <v>#DIV/0!</v>
      </c>
      <c r="AQ151" s="62" t="e">
        <f t="shared" si="24"/>
        <v>#DIV/0!</v>
      </c>
      <c r="AR151" s="62" t="e">
        <f t="shared" si="25"/>
        <v>#DIV/0!</v>
      </c>
      <c r="AS151" s="62" t="e">
        <f t="shared" si="26"/>
        <v>#DIV/0!</v>
      </c>
      <c r="AT151" s="62" t="e">
        <f t="shared" si="27"/>
        <v>#DIV/0!</v>
      </c>
      <c r="AU151" s="62">
        <f t="shared" si="28"/>
        <v>-1</v>
      </c>
    </row>
    <row r="152" spans="1:47" x14ac:dyDescent="0.25">
      <c r="A152" s="59">
        <v>2023</v>
      </c>
      <c r="B152" s="60" t="s">
        <v>240</v>
      </c>
      <c r="C152" s="61" t="s">
        <v>241</v>
      </c>
      <c r="D152" s="62">
        <v>500000</v>
      </c>
      <c r="E152" s="62">
        <v>500000</v>
      </c>
      <c r="F152" s="62">
        <v>500000</v>
      </c>
      <c r="G152" s="62">
        <v>500000</v>
      </c>
      <c r="H152" s="62">
        <v>500000</v>
      </c>
      <c r="I152" s="62">
        <v>500000</v>
      </c>
      <c r="J152" s="62">
        <v>500000</v>
      </c>
      <c r="K152" s="62">
        <v>500000</v>
      </c>
      <c r="L152" s="62">
        <v>500000</v>
      </c>
      <c r="M152" s="62">
        <v>500000</v>
      </c>
      <c r="N152" s="62">
        <v>500000</v>
      </c>
      <c r="O152" s="62">
        <v>500000</v>
      </c>
      <c r="P152" s="62">
        <v>6000000</v>
      </c>
      <c r="R152" s="62">
        <v>0</v>
      </c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>
        <f t="shared" si="31"/>
        <v>0</v>
      </c>
      <c r="AF152" s="13" t="s">
        <v>240</v>
      </c>
      <c r="AG152" s="25" t="s">
        <v>241</v>
      </c>
      <c r="AH152" s="26">
        <v>0</v>
      </c>
      <c r="AI152" s="62">
        <f t="shared" si="32"/>
        <v>-1</v>
      </c>
      <c r="AJ152" s="62">
        <f t="shared" ref="AJ152:AJ215" si="33">+(S152-E152)/E152</f>
        <v>-1</v>
      </c>
      <c r="AK152" s="62">
        <f t="shared" ref="AK152:AK215" si="34">+(T152-F152)/F152</f>
        <v>-1</v>
      </c>
      <c r="AL152" s="62">
        <f t="shared" ref="AL152:AL215" si="35">+(U152-G152)/G152</f>
        <v>-1</v>
      </c>
      <c r="AM152" s="62">
        <f t="shared" ref="AM152:AM215" si="36">+(V152-H152)/H152</f>
        <v>-1</v>
      </c>
      <c r="AN152" s="62">
        <f t="shared" ref="AN152:AN215" si="37">+(W152-I152)/I152</f>
        <v>-1</v>
      </c>
      <c r="AO152" s="62">
        <f t="shared" ref="AO152:AO215" si="38">+(X152-J152)/J152</f>
        <v>-1</v>
      </c>
      <c r="AP152" s="62">
        <f t="shared" ref="AP152:AP215" si="39">+(Y152-K152)/K152</f>
        <v>-1</v>
      </c>
      <c r="AQ152" s="62">
        <f t="shared" ref="AQ152:AQ215" si="40">+(Z152-L152)/L152</f>
        <v>-1</v>
      </c>
      <c r="AR152" s="62">
        <f t="shared" ref="AR152:AR215" si="41">+(AA152-M152)/M152</f>
        <v>-1</v>
      </c>
      <c r="AS152" s="62">
        <f t="shared" ref="AS152:AS215" si="42">+(AB152-N152)/N152</f>
        <v>-1</v>
      </c>
      <c r="AT152" s="62">
        <f t="shared" ref="AT152:AT215" si="43">+(AC152-O152)/O152</f>
        <v>-1</v>
      </c>
      <c r="AU152" s="62">
        <f t="shared" ref="AU152:AU215" si="44">+(AD152-P152)/P152</f>
        <v>-1</v>
      </c>
    </row>
    <row r="153" spans="1:47" x14ac:dyDescent="0.25">
      <c r="A153" s="59">
        <v>2023</v>
      </c>
      <c r="B153" s="60" t="s">
        <v>242</v>
      </c>
      <c r="C153" s="61" t="s">
        <v>243</v>
      </c>
      <c r="D153" s="62">
        <v>0</v>
      </c>
      <c r="E153" s="62">
        <v>5000000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5000000</v>
      </c>
      <c r="L153" s="62">
        <v>0</v>
      </c>
      <c r="M153" s="62">
        <v>0</v>
      </c>
      <c r="N153" s="62">
        <v>0</v>
      </c>
      <c r="O153" s="62">
        <v>0</v>
      </c>
      <c r="P153" s="62">
        <v>10000000</v>
      </c>
      <c r="R153" s="62">
        <v>0</v>
      </c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>
        <f t="shared" si="31"/>
        <v>0</v>
      </c>
      <c r="AF153" s="13" t="s">
        <v>242</v>
      </c>
      <c r="AG153" s="25" t="s">
        <v>243</v>
      </c>
      <c r="AH153" s="26">
        <v>0</v>
      </c>
      <c r="AI153" s="62" t="e">
        <f t="shared" si="32"/>
        <v>#DIV/0!</v>
      </c>
      <c r="AJ153" s="62">
        <f t="shared" si="33"/>
        <v>-1</v>
      </c>
      <c r="AK153" s="62" t="e">
        <f t="shared" si="34"/>
        <v>#DIV/0!</v>
      </c>
      <c r="AL153" s="62" t="e">
        <f t="shared" si="35"/>
        <v>#DIV/0!</v>
      </c>
      <c r="AM153" s="62" t="e">
        <f t="shared" si="36"/>
        <v>#DIV/0!</v>
      </c>
      <c r="AN153" s="62" t="e">
        <f t="shared" si="37"/>
        <v>#DIV/0!</v>
      </c>
      <c r="AO153" s="62" t="e">
        <f t="shared" si="38"/>
        <v>#DIV/0!</v>
      </c>
      <c r="AP153" s="62">
        <f t="shared" si="39"/>
        <v>-1</v>
      </c>
      <c r="AQ153" s="62" t="e">
        <f t="shared" si="40"/>
        <v>#DIV/0!</v>
      </c>
      <c r="AR153" s="62" t="e">
        <f t="shared" si="41"/>
        <v>#DIV/0!</v>
      </c>
      <c r="AS153" s="62" t="e">
        <f t="shared" si="42"/>
        <v>#DIV/0!</v>
      </c>
      <c r="AT153" s="62" t="e">
        <f t="shared" si="43"/>
        <v>#DIV/0!</v>
      </c>
      <c r="AU153" s="62">
        <f t="shared" si="44"/>
        <v>-1</v>
      </c>
    </row>
    <row r="154" spans="1:47" x14ac:dyDescent="0.25">
      <c r="A154" s="59">
        <v>2023</v>
      </c>
      <c r="B154" s="60" t="s">
        <v>244</v>
      </c>
      <c r="C154" s="61" t="s">
        <v>245</v>
      </c>
      <c r="D154" s="62">
        <v>30000000</v>
      </c>
      <c r="E154" s="62">
        <v>5000000</v>
      </c>
      <c r="F154" s="62">
        <v>0</v>
      </c>
      <c r="G154" s="62">
        <v>0</v>
      </c>
      <c r="H154" s="62">
        <v>0</v>
      </c>
      <c r="I154" s="62">
        <v>0</v>
      </c>
      <c r="J154" s="62">
        <v>5000000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40000000</v>
      </c>
      <c r="R154" s="62">
        <v>0</v>
      </c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>
        <f t="shared" si="31"/>
        <v>0</v>
      </c>
      <c r="AF154" s="13" t="s">
        <v>244</v>
      </c>
      <c r="AG154" s="25" t="s">
        <v>245</v>
      </c>
      <c r="AH154" s="26">
        <v>0</v>
      </c>
      <c r="AI154" s="62">
        <f t="shared" si="32"/>
        <v>-1</v>
      </c>
      <c r="AJ154" s="62">
        <f t="shared" si="33"/>
        <v>-1</v>
      </c>
      <c r="AK154" s="62" t="e">
        <f t="shared" si="34"/>
        <v>#DIV/0!</v>
      </c>
      <c r="AL154" s="62" t="e">
        <f t="shared" si="35"/>
        <v>#DIV/0!</v>
      </c>
      <c r="AM154" s="62" t="e">
        <f t="shared" si="36"/>
        <v>#DIV/0!</v>
      </c>
      <c r="AN154" s="62" t="e">
        <f t="shared" si="37"/>
        <v>#DIV/0!</v>
      </c>
      <c r="AO154" s="62">
        <f t="shared" si="38"/>
        <v>-1</v>
      </c>
      <c r="AP154" s="62" t="e">
        <f t="shared" si="39"/>
        <v>#DIV/0!</v>
      </c>
      <c r="AQ154" s="62" t="e">
        <f t="shared" si="40"/>
        <v>#DIV/0!</v>
      </c>
      <c r="AR154" s="62" t="e">
        <f t="shared" si="41"/>
        <v>#DIV/0!</v>
      </c>
      <c r="AS154" s="62" t="e">
        <f t="shared" si="42"/>
        <v>#DIV/0!</v>
      </c>
      <c r="AT154" s="62" t="e">
        <f t="shared" si="43"/>
        <v>#DIV/0!</v>
      </c>
      <c r="AU154" s="62">
        <f t="shared" si="44"/>
        <v>-1</v>
      </c>
    </row>
    <row r="155" spans="1:47" x14ac:dyDescent="0.25">
      <c r="A155" s="59">
        <v>2023</v>
      </c>
      <c r="B155" s="60" t="s">
        <v>246</v>
      </c>
      <c r="C155" s="61" t="s">
        <v>247</v>
      </c>
      <c r="D155" s="62">
        <v>0</v>
      </c>
      <c r="E155" s="62">
        <v>0</v>
      </c>
      <c r="F155" s="62">
        <v>200000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200000</v>
      </c>
      <c r="R155" s="62">
        <v>0</v>
      </c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>
        <f t="shared" si="31"/>
        <v>0</v>
      </c>
      <c r="AF155" s="13" t="s">
        <v>246</v>
      </c>
      <c r="AG155" s="25" t="s">
        <v>247</v>
      </c>
      <c r="AH155" s="26">
        <v>0</v>
      </c>
      <c r="AI155" s="62" t="e">
        <f t="shared" si="32"/>
        <v>#DIV/0!</v>
      </c>
      <c r="AJ155" s="62" t="e">
        <f t="shared" si="33"/>
        <v>#DIV/0!</v>
      </c>
      <c r="AK155" s="62">
        <f t="shared" si="34"/>
        <v>-1</v>
      </c>
      <c r="AL155" s="62" t="e">
        <f t="shared" si="35"/>
        <v>#DIV/0!</v>
      </c>
      <c r="AM155" s="62" t="e">
        <f t="shared" si="36"/>
        <v>#DIV/0!</v>
      </c>
      <c r="AN155" s="62" t="e">
        <f t="shared" si="37"/>
        <v>#DIV/0!</v>
      </c>
      <c r="AO155" s="62" t="e">
        <f t="shared" si="38"/>
        <v>#DIV/0!</v>
      </c>
      <c r="AP155" s="62" t="e">
        <f t="shared" si="39"/>
        <v>#DIV/0!</v>
      </c>
      <c r="AQ155" s="62" t="e">
        <f t="shared" si="40"/>
        <v>#DIV/0!</v>
      </c>
      <c r="AR155" s="62" t="e">
        <f t="shared" si="41"/>
        <v>#DIV/0!</v>
      </c>
      <c r="AS155" s="62" t="e">
        <f t="shared" si="42"/>
        <v>#DIV/0!</v>
      </c>
      <c r="AT155" s="62" t="e">
        <f t="shared" si="43"/>
        <v>#DIV/0!</v>
      </c>
      <c r="AU155" s="62">
        <f t="shared" si="44"/>
        <v>-1</v>
      </c>
    </row>
    <row r="156" spans="1:47" x14ac:dyDescent="0.25">
      <c r="A156" s="59">
        <v>2023</v>
      </c>
      <c r="B156" s="60" t="s">
        <v>248</v>
      </c>
      <c r="C156" s="61" t="s">
        <v>249</v>
      </c>
      <c r="D156" s="62">
        <v>0</v>
      </c>
      <c r="E156" s="62">
        <v>0</v>
      </c>
      <c r="F156" s="62">
        <v>500000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500000</v>
      </c>
      <c r="R156" s="62">
        <v>0</v>
      </c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>
        <f t="shared" si="31"/>
        <v>0</v>
      </c>
      <c r="AF156" s="13" t="s">
        <v>248</v>
      </c>
      <c r="AG156" s="25" t="s">
        <v>249</v>
      </c>
      <c r="AH156" s="26">
        <v>0</v>
      </c>
      <c r="AI156" s="62" t="e">
        <f t="shared" si="32"/>
        <v>#DIV/0!</v>
      </c>
      <c r="AJ156" s="62" t="e">
        <f t="shared" si="33"/>
        <v>#DIV/0!</v>
      </c>
      <c r="AK156" s="62">
        <f t="shared" si="34"/>
        <v>-1</v>
      </c>
      <c r="AL156" s="62" t="e">
        <f t="shared" si="35"/>
        <v>#DIV/0!</v>
      </c>
      <c r="AM156" s="62" t="e">
        <f t="shared" si="36"/>
        <v>#DIV/0!</v>
      </c>
      <c r="AN156" s="62" t="e">
        <f t="shared" si="37"/>
        <v>#DIV/0!</v>
      </c>
      <c r="AO156" s="62" t="e">
        <f t="shared" si="38"/>
        <v>#DIV/0!</v>
      </c>
      <c r="AP156" s="62" t="e">
        <f t="shared" si="39"/>
        <v>#DIV/0!</v>
      </c>
      <c r="AQ156" s="62" t="e">
        <f t="shared" si="40"/>
        <v>#DIV/0!</v>
      </c>
      <c r="AR156" s="62" t="e">
        <f t="shared" si="41"/>
        <v>#DIV/0!</v>
      </c>
      <c r="AS156" s="62" t="e">
        <f t="shared" si="42"/>
        <v>#DIV/0!</v>
      </c>
      <c r="AT156" s="62" t="e">
        <f t="shared" si="43"/>
        <v>#DIV/0!</v>
      </c>
      <c r="AU156" s="62">
        <f t="shared" si="44"/>
        <v>-1</v>
      </c>
    </row>
    <row r="157" spans="1:47" x14ac:dyDescent="0.25">
      <c r="A157" s="56">
        <v>2023</v>
      </c>
      <c r="B157" s="57" t="s">
        <v>250</v>
      </c>
      <c r="C157" s="58" t="s">
        <v>251</v>
      </c>
      <c r="D157" s="55">
        <v>10900000</v>
      </c>
      <c r="E157" s="55">
        <v>0</v>
      </c>
      <c r="F157" s="55">
        <v>0</v>
      </c>
      <c r="G157" s="55">
        <v>5900000</v>
      </c>
      <c r="H157" s="55">
        <v>0</v>
      </c>
      <c r="I157" s="55">
        <v>0</v>
      </c>
      <c r="J157" s="55">
        <v>0</v>
      </c>
      <c r="K157" s="55">
        <v>5900000</v>
      </c>
      <c r="L157" s="55">
        <v>0</v>
      </c>
      <c r="M157" s="55">
        <v>0</v>
      </c>
      <c r="N157" s="55">
        <v>5900000</v>
      </c>
      <c r="O157" s="55">
        <v>0</v>
      </c>
      <c r="P157" s="55">
        <v>28600000</v>
      </c>
      <c r="R157" s="55">
        <v>3151226</v>
      </c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>
        <f t="shared" si="31"/>
        <v>3151226</v>
      </c>
      <c r="AF157" s="14" t="s">
        <v>250</v>
      </c>
      <c r="AG157" s="9" t="s">
        <v>251</v>
      </c>
      <c r="AH157" s="10">
        <f>+AH158+AH159</f>
        <v>3151226</v>
      </c>
      <c r="AI157" s="55">
        <f t="shared" si="32"/>
        <v>-0.71089669724770643</v>
      </c>
      <c r="AJ157" s="55" t="e">
        <f t="shared" si="33"/>
        <v>#DIV/0!</v>
      </c>
      <c r="AK157" s="55" t="e">
        <f t="shared" si="34"/>
        <v>#DIV/0!</v>
      </c>
      <c r="AL157" s="55">
        <f t="shared" si="35"/>
        <v>-1</v>
      </c>
      <c r="AM157" s="55" t="e">
        <f t="shared" si="36"/>
        <v>#DIV/0!</v>
      </c>
      <c r="AN157" s="55" t="e">
        <f t="shared" si="37"/>
        <v>#DIV/0!</v>
      </c>
      <c r="AO157" s="55" t="e">
        <f t="shared" si="38"/>
        <v>#DIV/0!</v>
      </c>
      <c r="AP157" s="55">
        <f t="shared" si="39"/>
        <v>-1</v>
      </c>
      <c r="AQ157" s="55" t="e">
        <f t="shared" si="40"/>
        <v>#DIV/0!</v>
      </c>
      <c r="AR157" s="55" t="e">
        <f t="shared" si="41"/>
        <v>#DIV/0!</v>
      </c>
      <c r="AS157" s="55">
        <f t="shared" si="42"/>
        <v>-1</v>
      </c>
      <c r="AT157" s="55" t="e">
        <f t="shared" si="43"/>
        <v>#DIV/0!</v>
      </c>
      <c r="AU157" s="55">
        <f t="shared" si="44"/>
        <v>-0.88981727272727273</v>
      </c>
    </row>
    <row r="158" spans="1:47" x14ac:dyDescent="0.25">
      <c r="A158" s="59">
        <v>2023</v>
      </c>
      <c r="B158" s="60" t="s">
        <v>252</v>
      </c>
      <c r="C158" s="61" t="s">
        <v>253</v>
      </c>
      <c r="D158" s="62">
        <v>5000000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5000000</v>
      </c>
      <c r="R158" s="62">
        <v>0</v>
      </c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>
        <f t="shared" si="31"/>
        <v>0</v>
      </c>
      <c r="AF158" s="13" t="s">
        <v>252</v>
      </c>
      <c r="AG158" s="25" t="s">
        <v>253</v>
      </c>
      <c r="AH158" s="26">
        <v>0</v>
      </c>
      <c r="AI158" s="62">
        <f t="shared" si="32"/>
        <v>-1</v>
      </c>
      <c r="AJ158" s="62" t="e">
        <f t="shared" si="33"/>
        <v>#DIV/0!</v>
      </c>
      <c r="AK158" s="62" t="e">
        <f t="shared" si="34"/>
        <v>#DIV/0!</v>
      </c>
      <c r="AL158" s="62" t="e">
        <f t="shared" si="35"/>
        <v>#DIV/0!</v>
      </c>
      <c r="AM158" s="62" t="e">
        <f t="shared" si="36"/>
        <v>#DIV/0!</v>
      </c>
      <c r="AN158" s="62" t="e">
        <f t="shared" si="37"/>
        <v>#DIV/0!</v>
      </c>
      <c r="AO158" s="62" t="e">
        <f t="shared" si="38"/>
        <v>#DIV/0!</v>
      </c>
      <c r="AP158" s="62" t="e">
        <f t="shared" si="39"/>
        <v>#DIV/0!</v>
      </c>
      <c r="AQ158" s="62" t="e">
        <f t="shared" si="40"/>
        <v>#DIV/0!</v>
      </c>
      <c r="AR158" s="62" t="e">
        <f t="shared" si="41"/>
        <v>#DIV/0!</v>
      </c>
      <c r="AS158" s="62" t="e">
        <f t="shared" si="42"/>
        <v>#DIV/0!</v>
      </c>
      <c r="AT158" s="62" t="e">
        <f t="shared" si="43"/>
        <v>#DIV/0!</v>
      </c>
      <c r="AU158" s="62">
        <f t="shared" si="44"/>
        <v>-1</v>
      </c>
    </row>
    <row r="159" spans="1:47" x14ac:dyDescent="0.25">
      <c r="A159" s="59">
        <v>2023</v>
      </c>
      <c r="B159" s="60" t="s">
        <v>254</v>
      </c>
      <c r="C159" s="61" t="s">
        <v>255</v>
      </c>
      <c r="D159" s="62">
        <v>5900000</v>
      </c>
      <c r="E159" s="62">
        <v>0</v>
      </c>
      <c r="F159" s="62">
        <v>0</v>
      </c>
      <c r="G159" s="62">
        <v>5900000</v>
      </c>
      <c r="H159" s="62">
        <v>0</v>
      </c>
      <c r="I159" s="62">
        <v>0</v>
      </c>
      <c r="J159" s="62">
        <v>0</v>
      </c>
      <c r="K159" s="62">
        <v>5900000</v>
      </c>
      <c r="L159" s="62">
        <v>0</v>
      </c>
      <c r="M159" s="62">
        <v>0</v>
      </c>
      <c r="N159" s="62">
        <v>5900000</v>
      </c>
      <c r="O159" s="62">
        <v>0</v>
      </c>
      <c r="P159" s="62">
        <v>23600000</v>
      </c>
      <c r="R159" s="62">
        <v>3151226</v>
      </c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>
        <f t="shared" ref="AD159:AD191" si="45">SUM(R159:AC159)</f>
        <v>3151226</v>
      </c>
      <c r="AF159" s="13" t="s">
        <v>254</v>
      </c>
      <c r="AG159" s="25" t="s">
        <v>255</v>
      </c>
      <c r="AH159" s="26">
        <v>3151226</v>
      </c>
      <c r="AI159" s="62">
        <f t="shared" si="32"/>
        <v>-0.46589389830508476</v>
      </c>
      <c r="AJ159" s="62" t="e">
        <f t="shared" si="33"/>
        <v>#DIV/0!</v>
      </c>
      <c r="AK159" s="62" t="e">
        <f t="shared" si="34"/>
        <v>#DIV/0!</v>
      </c>
      <c r="AL159" s="62">
        <f t="shared" si="35"/>
        <v>-1</v>
      </c>
      <c r="AM159" s="62" t="e">
        <f t="shared" si="36"/>
        <v>#DIV/0!</v>
      </c>
      <c r="AN159" s="62" t="e">
        <f t="shared" si="37"/>
        <v>#DIV/0!</v>
      </c>
      <c r="AO159" s="62" t="e">
        <f t="shared" si="38"/>
        <v>#DIV/0!</v>
      </c>
      <c r="AP159" s="62">
        <f t="shared" si="39"/>
        <v>-1</v>
      </c>
      <c r="AQ159" s="62" t="e">
        <f t="shared" si="40"/>
        <v>#DIV/0!</v>
      </c>
      <c r="AR159" s="62" t="e">
        <f t="shared" si="41"/>
        <v>#DIV/0!</v>
      </c>
      <c r="AS159" s="62">
        <f t="shared" si="42"/>
        <v>-1</v>
      </c>
      <c r="AT159" s="62" t="e">
        <f t="shared" si="43"/>
        <v>#DIV/0!</v>
      </c>
      <c r="AU159" s="62">
        <f t="shared" si="44"/>
        <v>-0.86647347457627122</v>
      </c>
    </row>
    <row r="160" spans="1:47" x14ac:dyDescent="0.25">
      <c r="A160" s="56">
        <v>2023</v>
      </c>
      <c r="B160" s="57" t="s">
        <v>256</v>
      </c>
      <c r="C160" s="58" t="s">
        <v>257</v>
      </c>
      <c r="D160" s="55">
        <v>11000000</v>
      </c>
      <c r="E160" s="55">
        <v>15000000</v>
      </c>
      <c r="F160" s="55">
        <v>20600413</v>
      </c>
      <c r="G160" s="55">
        <v>375000000</v>
      </c>
      <c r="H160" s="55">
        <v>15000000</v>
      </c>
      <c r="I160" s="55">
        <v>15000000</v>
      </c>
      <c r="J160" s="55">
        <v>15000000</v>
      </c>
      <c r="K160" s="55">
        <v>15000000</v>
      </c>
      <c r="L160" s="55">
        <v>15000000</v>
      </c>
      <c r="M160" s="55">
        <v>15000000</v>
      </c>
      <c r="N160" s="55">
        <v>15000000</v>
      </c>
      <c r="O160" s="55">
        <v>15000000</v>
      </c>
      <c r="P160" s="55">
        <v>541600413</v>
      </c>
      <c r="R160" s="55">
        <v>2000000</v>
      </c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>
        <f t="shared" si="45"/>
        <v>2000000</v>
      </c>
      <c r="AF160" s="14" t="s">
        <v>256</v>
      </c>
      <c r="AG160" s="9" t="s">
        <v>257</v>
      </c>
      <c r="AH160" s="10">
        <f>+AH161+AH164+AH165+AH170</f>
        <v>2000000</v>
      </c>
      <c r="AI160" s="55">
        <f t="shared" si="32"/>
        <v>-0.81818181818181823</v>
      </c>
      <c r="AJ160" s="55">
        <f t="shared" si="33"/>
        <v>-1</v>
      </c>
      <c r="AK160" s="55">
        <f t="shared" si="34"/>
        <v>-1</v>
      </c>
      <c r="AL160" s="55">
        <f t="shared" si="35"/>
        <v>-1</v>
      </c>
      <c r="AM160" s="55">
        <f t="shared" si="36"/>
        <v>-1</v>
      </c>
      <c r="AN160" s="55">
        <f t="shared" si="37"/>
        <v>-1</v>
      </c>
      <c r="AO160" s="55">
        <f t="shared" si="38"/>
        <v>-1</v>
      </c>
      <c r="AP160" s="55">
        <f t="shared" si="39"/>
        <v>-1</v>
      </c>
      <c r="AQ160" s="55">
        <f t="shared" si="40"/>
        <v>-1</v>
      </c>
      <c r="AR160" s="55">
        <f t="shared" si="41"/>
        <v>-1</v>
      </c>
      <c r="AS160" s="55">
        <f t="shared" si="42"/>
        <v>-1</v>
      </c>
      <c r="AT160" s="55">
        <f t="shared" si="43"/>
        <v>-1</v>
      </c>
      <c r="AU160" s="55">
        <f t="shared" si="44"/>
        <v>-0.99630724062981835</v>
      </c>
    </row>
    <row r="161" spans="1:47" x14ac:dyDescent="0.25">
      <c r="A161" s="56">
        <v>2023</v>
      </c>
      <c r="B161" s="57" t="s">
        <v>258</v>
      </c>
      <c r="C161" s="58" t="s">
        <v>259</v>
      </c>
      <c r="D161" s="55">
        <v>0</v>
      </c>
      <c r="E161" s="55">
        <v>0</v>
      </c>
      <c r="F161" s="55">
        <v>800000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800000</v>
      </c>
      <c r="R161" s="55">
        <v>0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>
        <f t="shared" si="45"/>
        <v>0</v>
      </c>
      <c r="AF161" s="14" t="s">
        <v>258</v>
      </c>
      <c r="AG161" s="9" t="s">
        <v>259</v>
      </c>
      <c r="AH161" s="10">
        <f>+AH162+AH163</f>
        <v>0</v>
      </c>
      <c r="AI161" s="55" t="e">
        <f t="shared" si="32"/>
        <v>#DIV/0!</v>
      </c>
      <c r="AJ161" s="55" t="e">
        <f t="shared" si="33"/>
        <v>#DIV/0!</v>
      </c>
      <c r="AK161" s="55">
        <f t="shared" si="34"/>
        <v>-1</v>
      </c>
      <c r="AL161" s="55" t="e">
        <f t="shared" si="35"/>
        <v>#DIV/0!</v>
      </c>
      <c r="AM161" s="55" t="e">
        <f t="shared" si="36"/>
        <v>#DIV/0!</v>
      </c>
      <c r="AN161" s="55" t="e">
        <f t="shared" si="37"/>
        <v>#DIV/0!</v>
      </c>
      <c r="AO161" s="55" t="e">
        <f t="shared" si="38"/>
        <v>#DIV/0!</v>
      </c>
      <c r="AP161" s="55" t="e">
        <f t="shared" si="39"/>
        <v>#DIV/0!</v>
      </c>
      <c r="AQ161" s="55" t="e">
        <f t="shared" si="40"/>
        <v>#DIV/0!</v>
      </c>
      <c r="AR161" s="55" t="e">
        <f t="shared" si="41"/>
        <v>#DIV/0!</v>
      </c>
      <c r="AS161" s="55" t="e">
        <f t="shared" si="42"/>
        <v>#DIV/0!</v>
      </c>
      <c r="AT161" s="55" t="e">
        <f t="shared" si="43"/>
        <v>#DIV/0!</v>
      </c>
      <c r="AU161" s="55">
        <f t="shared" si="44"/>
        <v>-1</v>
      </c>
    </row>
    <row r="162" spans="1:47" x14ac:dyDescent="0.25">
      <c r="A162" s="59">
        <v>2023</v>
      </c>
      <c r="B162" s="60" t="s">
        <v>260</v>
      </c>
      <c r="C162" s="61" t="s">
        <v>261</v>
      </c>
      <c r="D162" s="62">
        <v>0</v>
      </c>
      <c r="E162" s="62">
        <v>0</v>
      </c>
      <c r="F162" s="62">
        <v>600000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600000</v>
      </c>
      <c r="R162" s="62">
        <v>0</v>
      </c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>
        <f t="shared" si="45"/>
        <v>0</v>
      </c>
      <c r="AF162" s="13" t="s">
        <v>260</v>
      </c>
      <c r="AG162" s="25" t="s">
        <v>261</v>
      </c>
      <c r="AH162" s="26">
        <v>0</v>
      </c>
      <c r="AI162" s="62" t="e">
        <f t="shared" si="32"/>
        <v>#DIV/0!</v>
      </c>
      <c r="AJ162" s="62" t="e">
        <f t="shared" si="33"/>
        <v>#DIV/0!</v>
      </c>
      <c r="AK162" s="62">
        <f t="shared" si="34"/>
        <v>-1</v>
      </c>
      <c r="AL162" s="62" t="e">
        <f t="shared" si="35"/>
        <v>#DIV/0!</v>
      </c>
      <c r="AM162" s="62" t="e">
        <f t="shared" si="36"/>
        <v>#DIV/0!</v>
      </c>
      <c r="AN162" s="62" t="e">
        <f t="shared" si="37"/>
        <v>#DIV/0!</v>
      </c>
      <c r="AO162" s="62" t="e">
        <f t="shared" si="38"/>
        <v>#DIV/0!</v>
      </c>
      <c r="AP162" s="62" t="e">
        <f t="shared" si="39"/>
        <v>#DIV/0!</v>
      </c>
      <c r="AQ162" s="62" t="e">
        <f t="shared" si="40"/>
        <v>#DIV/0!</v>
      </c>
      <c r="AR162" s="62" t="e">
        <f t="shared" si="41"/>
        <v>#DIV/0!</v>
      </c>
      <c r="AS162" s="62" t="e">
        <f t="shared" si="42"/>
        <v>#DIV/0!</v>
      </c>
      <c r="AT162" s="62" t="e">
        <f t="shared" si="43"/>
        <v>#DIV/0!</v>
      </c>
      <c r="AU162" s="62">
        <f t="shared" si="44"/>
        <v>-1</v>
      </c>
    </row>
    <row r="163" spans="1:47" x14ac:dyDescent="0.25">
      <c r="A163" s="59">
        <v>2023</v>
      </c>
      <c r="B163" s="60" t="s">
        <v>262</v>
      </c>
      <c r="C163" s="61" t="s">
        <v>263</v>
      </c>
      <c r="D163" s="62">
        <v>0</v>
      </c>
      <c r="E163" s="62">
        <v>0</v>
      </c>
      <c r="F163" s="62">
        <v>200000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200000</v>
      </c>
      <c r="R163" s="62">
        <v>0</v>
      </c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>
        <f t="shared" si="45"/>
        <v>0</v>
      </c>
      <c r="AF163" s="13" t="s">
        <v>262</v>
      </c>
      <c r="AG163" s="25" t="s">
        <v>263</v>
      </c>
      <c r="AH163" s="26">
        <v>0</v>
      </c>
      <c r="AI163" s="62" t="e">
        <f t="shared" si="32"/>
        <v>#DIV/0!</v>
      </c>
      <c r="AJ163" s="62" t="e">
        <f t="shared" si="33"/>
        <v>#DIV/0!</v>
      </c>
      <c r="AK163" s="62">
        <f t="shared" si="34"/>
        <v>-1</v>
      </c>
      <c r="AL163" s="62" t="e">
        <f t="shared" si="35"/>
        <v>#DIV/0!</v>
      </c>
      <c r="AM163" s="62" t="e">
        <f t="shared" si="36"/>
        <v>#DIV/0!</v>
      </c>
      <c r="AN163" s="62" t="e">
        <f t="shared" si="37"/>
        <v>#DIV/0!</v>
      </c>
      <c r="AO163" s="62" t="e">
        <f t="shared" si="38"/>
        <v>#DIV/0!</v>
      </c>
      <c r="AP163" s="62" t="e">
        <f t="shared" si="39"/>
        <v>#DIV/0!</v>
      </c>
      <c r="AQ163" s="62" t="e">
        <f t="shared" si="40"/>
        <v>#DIV/0!</v>
      </c>
      <c r="AR163" s="62" t="e">
        <f t="shared" si="41"/>
        <v>#DIV/0!</v>
      </c>
      <c r="AS163" s="62" t="e">
        <f t="shared" si="42"/>
        <v>#DIV/0!</v>
      </c>
      <c r="AT163" s="62" t="e">
        <f t="shared" si="43"/>
        <v>#DIV/0!</v>
      </c>
      <c r="AU163" s="62">
        <f t="shared" si="44"/>
        <v>-1</v>
      </c>
    </row>
    <row r="164" spans="1:47" x14ac:dyDescent="0.25">
      <c r="A164" s="59">
        <v>2023</v>
      </c>
      <c r="B164" s="60" t="s">
        <v>264</v>
      </c>
      <c r="C164" s="61" t="s">
        <v>265</v>
      </c>
      <c r="D164" s="62">
        <v>0</v>
      </c>
      <c r="E164" s="62">
        <v>0</v>
      </c>
      <c r="F164" s="62">
        <v>200000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200000</v>
      </c>
      <c r="R164" s="62">
        <v>0</v>
      </c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>
        <f t="shared" si="45"/>
        <v>0</v>
      </c>
      <c r="AF164" s="13" t="s">
        <v>264</v>
      </c>
      <c r="AG164" s="25" t="s">
        <v>265</v>
      </c>
      <c r="AH164" s="26">
        <v>0</v>
      </c>
      <c r="AI164" s="62" t="e">
        <f t="shared" si="32"/>
        <v>#DIV/0!</v>
      </c>
      <c r="AJ164" s="62" t="e">
        <f t="shared" si="33"/>
        <v>#DIV/0!</v>
      </c>
      <c r="AK164" s="62">
        <f t="shared" si="34"/>
        <v>-1</v>
      </c>
      <c r="AL164" s="62" t="e">
        <f t="shared" si="35"/>
        <v>#DIV/0!</v>
      </c>
      <c r="AM164" s="62" t="e">
        <f t="shared" si="36"/>
        <v>#DIV/0!</v>
      </c>
      <c r="AN164" s="62" t="e">
        <f t="shared" si="37"/>
        <v>#DIV/0!</v>
      </c>
      <c r="AO164" s="62" t="e">
        <f t="shared" si="38"/>
        <v>#DIV/0!</v>
      </c>
      <c r="AP164" s="62" t="e">
        <f t="shared" si="39"/>
        <v>#DIV/0!</v>
      </c>
      <c r="AQ164" s="62" t="e">
        <f t="shared" si="40"/>
        <v>#DIV/0!</v>
      </c>
      <c r="AR164" s="62" t="e">
        <f t="shared" si="41"/>
        <v>#DIV/0!</v>
      </c>
      <c r="AS164" s="62" t="e">
        <f t="shared" si="42"/>
        <v>#DIV/0!</v>
      </c>
      <c r="AT164" s="62" t="e">
        <f t="shared" si="43"/>
        <v>#DIV/0!</v>
      </c>
      <c r="AU164" s="62">
        <f t="shared" si="44"/>
        <v>-1</v>
      </c>
    </row>
    <row r="165" spans="1:47" x14ac:dyDescent="0.25">
      <c r="A165" s="56">
        <v>2023</v>
      </c>
      <c r="B165" s="57" t="s">
        <v>266</v>
      </c>
      <c r="C165" s="58" t="s">
        <v>820</v>
      </c>
      <c r="D165" s="55">
        <v>11000000</v>
      </c>
      <c r="E165" s="55">
        <v>15000000</v>
      </c>
      <c r="F165" s="55">
        <v>19505000</v>
      </c>
      <c r="G165" s="55">
        <v>15000000</v>
      </c>
      <c r="H165" s="55">
        <v>15000000</v>
      </c>
      <c r="I165" s="55">
        <v>15000000</v>
      </c>
      <c r="J165" s="55">
        <v>15000000</v>
      </c>
      <c r="K165" s="55">
        <v>15000000</v>
      </c>
      <c r="L165" s="55">
        <v>15000000</v>
      </c>
      <c r="M165" s="55">
        <v>15000000</v>
      </c>
      <c r="N165" s="55">
        <v>15000000</v>
      </c>
      <c r="O165" s="55">
        <v>15000000</v>
      </c>
      <c r="P165" s="55">
        <v>180505000</v>
      </c>
      <c r="R165" s="55">
        <v>2000000</v>
      </c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>
        <f t="shared" si="45"/>
        <v>2000000</v>
      </c>
      <c r="AF165" s="14" t="s">
        <v>266</v>
      </c>
      <c r="AG165" s="9" t="s">
        <v>267</v>
      </c>
      <c r="AH165" s="10">
        <f>+AH166+AH167+AH168+AH169</f>
        <v>2000000</v>
      </c>
      <c r="AI165" s="55">
        <f t="shared" si="32"/>
        <v>-0.81818181818181823</v>
      </c>
      <c r="AJ165" s="55">
        <f t="shared" si="33"/>
        <v>-1</v>
      </c>
      <c r="AK165" s="55">
        <f t="shared" si="34"/>
        <v>-1</v>
      </c>
      <c r="AL165" s="55">
        <f t="shared" si="35"/>
        <v>-1</v>
      </c>
      <c r="AM165" s="55">
        <f t="shared" si="36"/>
        <v>-1</v>
      </c>
      <c r="AN165" s="55">
        <f t="shared" si="37"/>
        <v>-1</v>
      </c>
      <c r="AO165" s="55">
        <f t="shared" si="38"/>
        <v>-1</v>
      </c>
      <c r="AP165" s="55">
        <f t="shared" si="39"/>
        <v>-1</v>
      </c>
      <c r="AQ165" s="55">
        <f t="shared" si="40"/>
        <v>-1</v>
      </c>
      <c r="AR165" s="55">
        <f t="shared" si="41"/>
        <v>-1</v>
      </c>
      <c r="AS165" s="55">
        <f t="shared" si="42"/>
        <v>-1</v>
      </c>
      <c r="AT165" s="55">
        <f t="shared" si="43"/>
        <v>-1</v>
      </c>
      <c r="AU165" s="55">
        <f t="shared" si="44"/>
        <v>-0.98891997451594138</v>
      </c>
    </row>
    <row r="166" spans="1:47" x14ac:dyDescent="0.25">
      <c r="A166" s="59">
        <v>2023</v>
      </c>
      <c r="B166" s="60" t="s">
        <v>268</v>
      </c>
      <c r="C166" s="61" t="s">
        <v>269</v>
      </c>
      <c r="D166" s="62">
        <v>11000000</v>
      </c>
      <c r="E166" s="62">
        <v>11000000</v>
      </c>
      <c r="F166" s="62">
        <v>11000000</v>
      </c>
      <c r="G166" s="62">
        <v>11000000</v>
      </c>
      <c r="H166" s="62">
        <v>11000000</v>
      </c>
      <c r="I166" s="62">
        <v>11000000</v>
      </c>
      <c r="J166" s="62">
        <v>11000000</v>
      </c>
      <c r="K166" s="62">
        <v>11000000</v>
      </c>
      <c r="L166" s="62">
        <v>11000000</v>
      </c>
      <c r="M166" s="62">
        <v>11000000</v>
      </c>
      <c r="N166" s="62">
        <v>11000000</v>
      </c>
      <c r="O166" s="62">
        <v>11000000</v>
      </c>
      <c r="P166" s="62">
        <v>132000000</v>
      </c>
      <c r="R166" s="62">
        <v>0</v>
      </c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>
        <f t="shared" si="45"/>
        <v>0</v>
      </c>
      <c r="AF166" s="13" t="s">
        <v>268</v>
      </c>
      <c r="AG166" s="25" t="s">
        <v>269</v>
      </c>
      <c r="AH166" s="26">
        <v>0</v>
      </c>
      <c r="AI166" s="62">
        <f t="shared" si="32"/>
        <v>-1</v>
      </c>
      <c r="AJ166" s="62">
        <f t="shared" si="33"/>
        <v>-1</v>
      </c>
      <c r="AK166" s="62">
        <f t="shared" si="34"/>
        <v>-1</v>
      </c>
      <c r="AL166" s="62">
        <f t="shared" si="35"/>
        <v>-1</v>
      </c>
      <c r="AM166" s="62">
        <f t="shared" si="36"/>
        <v>-1</v>
      </c>
      <c r="AN166" s="62">
        <f t="shared" si="37"/>
        <v>-1</v>
      </c>
      <c r="AO166" s="62">
        <f t="shared" si="38"/>
        <v>-1</v>
      </c>
      <c r="AP166" s="62">
        <f t="shared" si="39"/>
        <v>-1</v>
      </c>
      <c r="AQ166" s="62">
        <f t="shared" si="40"/>
        <v>-1</v>
      </c>
      <c r="AR166" s="62">
        <f t="shared" si="41"/>
        <v>-1</v>
      </c>
      <c r="AS166" s="62">
        <f t="shared" si="42"/>
        <v>-1</v>
      </c>
      <c r="AT166" s="62">
        <f t="shared" si="43"/>
        <v>-1</v>
      </c>
      <c r="AU166" s="62">
        <f t="shared" si="44"/>
        <v>-1</v>
      </c>
    </row>
    <row r="167" spans="1:47" x14ac:dyDescent="0.25">
      <c r="A167" s="59">
        <v>2023</v>
      </c>
      <c r="B167" s="60" t="s">
        <v>270</v>
      </c>
      <c r="C167" s="61" t="s">
        <v>271</v>
      </c>
      <c r="D167" s="62">
        <v>0</v>
      </c>
      <c r="E167" s="62">
        <v>1000000</v>
      </c>
      <c r="F167" s="62">
        <v>1100000</v>
      </c>
      <c r="G167" s="62">
        <v>1000000</v>
      </c>
      <c r="H167" s="62">
        <v>1000000</v>
      </c>
      <c r="I167" s="62">
        <v>1000000</v>
      </c>
      <c r="J167" s="62">
        <v>1000000</v>
      </c>
      <c r="K167" s="62">
        <v>1000000</v>
      </c>
      <c r="L167" s="62">
        <v>1000000</v>
      </c>
      <c r="M167" s="62">
        <v>1000000</v>
      </c>
      <c r="N167" s="62">
        <v>1000000</v>
      </c>
      <c r="O167" s="62">
        <v>1000000</v>
      </c>
      <c r="P167" s="62">
        <v>11100000</v>
      </c>
      <c r="R167" s="62">
        <v>0</v>
      </c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>
        <f t="shared" si="45"/>
        <v>0</v>
      </c>
      <c r="AF167" s="13" t="s">
        <v>270</v>
      </c>
      <c r="AG167" s="25" t="s">
        <v>271</v>
      </c>
      <c r="AH167" s="26">
        <v>0</v>
      </c>
      <c r="AI167" s="62" t="e">
        <f t="shared" si="32"/>
        <v>#DIV/0!</v>
      </c>
      <c r="AJ167" s="62">
        <f t="shared" si="33"/>
        <v>-1</v>
      </c>
      <c r="AK167" s="62">
        <f t="shared" si="34"/>
        <v>-1</v>
      </c>
      <c r="AL167" s="62">
        <f t="shared" si="35"/>
        <v>-1</v>
      </c>
      <c r="AM167" s="62">
        <f t="shared" si="36"/>
        <v>-1</v>
      </c>
      <c r="AN167" s="62">
        <f t="shared" si="37"/>
        <v>-1</v>
      </c>
      <c r="AO167" s="62">
        <f t="shared" si="38"/>
        <v>-1</v>
      </c>
      <c r="AP167" s="62">
        <f t="shared" si="39"/>
        <v>-1</v>
      </c>
      <c r="AQ167" s="62">
        <f t="shared" si="40"/>
        <v>-1</v>
      </c>
      <c r="AR167" s="62">
        <f t="shared" si="41"/>
        <v>-1</v>
      </c>
      <c r="AS167" s="62">
        <f t="shared" si="42"/>
        <v>-1</v>
      </c>
      <c r="AT167" s="62">
        <f t="shared" si="43"/>
        <v>-1</v>
      </c>
      <c r="AU167" s="62">
        <f t="shared" si="44"/>
        <v>-1</v>
      </c>
    </row>
    <row r="168" spans="1:47" x14ac:dyDescent="0.25">
      <c r="A168" s="59">
        <v>2023</v>
      </c>
      <c r="B168" s="60" t="s">
        <v>272</v>
      </c>
      <c r="C168" s="61" t="s">
        <v>273</v>
      </c>
      <c r="D168" s="62">
        <v>0</v>
      </c>
      <c r="E168" s="62">
        <v>1500000</v>
      </c>
      <c r="F168" s="62">
        <v>1500000</v>
      </c>
      <c r="G168" s="62">
        <v>1500000</v>
      </c>
      <c r="H168" s="62">
        <v>1500000</v>
      </c>
      <c r="I168" s="62">
        <v>1500000</v>
      </c>
      <c r="J168" s="62">
        <v>1500000</v>
      </c>
      <c r="K168" s="62">
        <v>1500000</v>
      </c>
      <c r="L168" s="62">
        <v>1500000</v>
      </c>
      <c r="M168" s="62">
        <v>1500000</v>
      </c>
      <c r="N168" s="62">
        <v>1500000</v>
      </c>
      <c r="O168" s="62">
        <v>1500000</v>
      </c>
      <c r="P168" s="62">
        <v>16500000</v>
      </c>
      <c r="R168" s="62">
        <v>0</v>
      </c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>
        <f t="shared" si="45"/>
        <v>0</v>
      </c>
      <c r="AF168" s="13" t="s">
        <v>272</v>
      </c>
      <c r="AG168" s="25" t="s">
        <v>273</v>
      </c>
      <c r="AH168" s="26">
        <v>0</v>
      </c>
      <c r="AI168" s="62" t="e">
        <f t="shared" si="32"/>
        <v>#DIV/0!</v>
      </c>
      <c r="AJ168" s="62">
        <f t="shared" si="33"/>
        <v>-1</v>
      </c>
      <c r="AK168" s="62">
        <f t="shared" si="34"/>
        <v>-1</v>
      </c>
      <c r="AL168" s="62">
        <f t="shared" si="35"/>
        <v>-1</v>
      </c>
      <c r="AM168" s="62">
        <f t="shared" si="36"/>
        <v>-1</v>
      </c>
      <c r="AN168" s="62">
        <f t="shared" si="37"/>
        <v>-1</v>
      </c>
      <c r="AO168" s="62">
        <f t="shared" si="38"/>
        <v>-1</v>
      </c>
      <c r="AP168" s="62">
        <f t="shared" si="39"/>
        <v>-1</v>
      </c>
      <c r="AQ168" s="62">
        <f t="shared" si="40"/>
        <v>-1</v>
      </c>
      <c r="AR168" s="62">
        <f t="shared" si="41"/>
        <v>-1</v>
      </c>
      <c r="AS168" s="62">
        <f t="shared" si="42"/>
        <v>-1</v>
      </c>
      <c r="AT168" s="62">
        <f t="shared" si="43"/>
        <v>-1</v>
      </c>
      <c r="AU168" s="62">
        <f t="shared" si="44"/>
        <v>-1</v>
      </c>
    </row>
    <row r="169" spans="1:47" x14ac:dyDescent="0.25">
      <c r="A169" s="59">
        <v>2023</v>
      </c>
      <c r="B169" s="60">
        <v>20201020309</v>
      </c>
      <c r="C169" s="61" t="s">
        <v>275</v>
      </c>
      <c r="D169" s="62">
        <v>0</v>
      </c>
      <c r="E169" s="62">
        <v>1500000</v>
      </c>
      <c r="F169" s="62">
        <v>5905000</v>
      </c>
      <c r="G169" s="62">
        <v>1500000</v>
      </c>
      <c r="H169" s="62">
        <v>1500000</v>
      </c>
      <c r="I169" s="62">
        <v>1500000</v>
      </c>
      <c r="J169" s="62">
        <v>1500000</v>
      </c>
      <c r="K169" s="62">
        <v>1500000</v>
      </c>
      <c r="L169" s="62">
        <v>1500000</v>
      </c>
      <c r="M169" s="62">
        <v>1500000</v>
      </c>
      <c r="N169" s="62">
        <v>1500000</v>
      </c>
      <c r="O169" s="62">
        <v>1500000</v>
      </c>
      <c r="P169" s="62">
        <v>20905000</v>
      </c>
      <c r="R169" s="62">
        <v>2000000</v>
      </c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>
        <f t="shared" si="45"/>
        <v>2000000</v>
      </c>
      <c r="AF169" s="13" t="s">
        <v>274</v>
      </c>
      <c r="AG169" s="25" t="s">
        <v>275</v>
      </c>
      <c r="AH169" s="26">
        <v>2000000</v>
      </c>
      <c r="AI169" s="62" t="e">
        <f t="shared" si="32"/>
        <v>#DIV/0!</v>
      </c>
      <c r="AJ169" s="62">
        <f t="shared" si="33"/>
        <v>-1</v>
      </c>
      <c r="AK169" s="62">
        <f t="shared" si="34"/>
        <v>-1</v>
      </c>
      <c r="AL169" s="62">
        <f t="shared" si="35"/>
        <v>-1</v>
      </c>
      <c r="AM169" s="62">
        <f t="shared" si="36"/>
        <v>-1</v>
      </c>
      <c r="AN169" s="62">
        <f t="shared" si="37"/>
        <v>-1</v>
      </c>
      <c r="AO169" s="62">
        <f t="shared" si="38"/>
        <v>-1</v>
      </c>
      <c r="AP169" s="62">
        <f t="shared" si="39"/>
        <v>-1</v>
      </c>
      <c r="AQ169" s="62">
        <f t="shared" si="40"/>
        <v>-1</v>
      </c>
      <c r="AR169" s="62">
        <f t="shared" si="41"/>
        <v>-1</v>
      </c>
      <c r="AS169" s="62">
        <f t="shared" si="42"/>
        <v>-1</v>
      </c>
      <c r="AT169" s="62">
        <f t="shared" si="43"/>
        <v>-1</v>
      </c>
      <c r="AU169" s="62">
        <f t="shared" si="44"/>
        <v>-0.90432910786893084</v>
      </c>
    </row>
    <row r="170" spans="1:47" x14ac:dyDescent="0.25">
      <c r="A170" s="59">
        <v>2023</v>
      </c>
      <c r="B170" s="60" t="s">
        <v>276</v>
      </c>
      <c r="C170" s="61" t="s">
        <v>277</v>
      </c>
      <c r="D170" s="62">
        <v>0</v>
      </c>
      <c r="E170" s="62">
        <v>0</v>
      </c>
      <c r="F170" s="62">
        <v>95413</v>
      </c>
      <c r="G170" s="62">
        <v>360000000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360095413</v>
      </c>
      <c r="R170" s="62">
        <v>0</v>
      </c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>
        <f t="shared" si="45"/>
        <v>0</v>
      </c>
      <c r="AF170" s="13" t="s">
        <v>276</v>
      </c>
      <c r="AG170" s="25" t="s">
        <v>277</v>
      </c>
      <c r="AH170" s="26">
        <v>0</v>
      </c>
      <c r="AI170" s="62" t="e">
        <f t="shared" si="32"/>
        <v>#DIV/0!</v>
      </c>
      <c r="AJ170" s="62" t="e">
        <f t="shared" si="33"/>
        <v>#DIV/0!</v>
      </c>
      <c r="AK170" s="62">
        <f t="shared" si="34"/>
        <v>-1</v>
      </c>
      <c r="AL170" s="62">
        <f t="shared" si="35"/>
        <v>-1</v>
      </c>
      <c r="AM170" s="62" t="e">
        <f t="shared" si="36"/>
        <v>#DIV/0!</v>
      </c>
      <c r="AN170" s="62" t="e">
        <f t="shared" si="37"/>
        <v>#DIV/0!</v>
      </c>
      <c r="AO170" s="62" t="e">
        <f t="shared" si="38"/>
        <v>#DIV/0!</v>
      </c>
      <c r="AP170" s="62" t="e">
        <f t="shared" si="39"/>
        <v>#DIV/0!</v>
      </c>
      <c r="AQ170" s="62" t="e">
        <f t="shared" si="40"/>
        <v>#DIV/0!</v>
      </c>
      <c r="AR170" s="62" t="e">
        <f t="shared" si="41"/>
        <v>#DIV/0!</v>
      </c>
      <c r="AS170" s="62" t="e">
        <f t="shared" si="42"/>
        <v>#DIV/0!</v>
      </c>
      <c r="AT170" s="62" t="e">
        <f t="shared" si="43"/>
        <v>#DIV/0!</v>
      </c>
      <c r="AU170" s="62">
        <f t="shared" si="44"/>
        <v>-1</v>
      </c>
    </row>
    <row r="171" spans="1:47" x14ac:dyDescent="0.25">
      <c r="A171" s="56">
        <v>2023</v>
      </c>
      <c r="B171" s="57" t="s">
        <v>278</v>
      </c>
      <c r="C171" s="58" t="s">
        <v>279</v>
      </c>
      <c r="D171" s="55">
        <v>108317137.11333258</v>
      </c>
      <c r="E171" s="55">
        <v>287011803.3333329</v>
      </c>
      <c r="F171" s="55">
        <v>233755947.33333334</v>
      </c>
      <c r="G171" s="55">
        <v>67606333.333333343</v>
      </c>
      <c r="H171" s="55">
        <v>122556333.33333333</v>
      </c>
      <c r="I171" s="55">
        <v>73156333.333333328</v>
      </c>
      <c r="J171" s="55">
        <v>69356333.333333328</v>
      </c>
      <c r="K171" s="55">
        <v>115106333.33333333</v>
      </c>
      <c r="L171" s="55">
        <v>64556333.333333336</v>
      </c>
      <c r="M171" s="55">
        <v>47126333.333333336</v>
      </c>
      <c r="N171" s="55">
        <v>48156333.333333336</v>
      </c>
      <c r="O171" s="55">
        <v>45656333.333333336</v>
      </c>
      <c r="P171" s="55">
        <v>1282361887.7799985</v>
      </c>
      <c r="R171" s="55">
        <v>0</v>
      </c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>
        <f t="shared" si="45"/>
        <v>0</v>
      </c>
      <c r="AF171" s="14" t="s">
        <v>278</v>
      </c>
      <c r="AG171" s="9" t="s">
        <v>279</v>
      </c>
      <c r="AH171" s="10">
        <f>+AH172+AH180+AH182+AH188+AH193+AH196+AH199+AH205</f>
        <v>0</v>
      </c>
      <c r="AI171" s="55">
        <f t="shared" si="32"/>
        <v>-1</v>
      </c>
      <c r="AJ171" s="55">
        <f t="shared" si="33"/>
        <v>-1</v>
      </c>
      <c r="AK171" s="55">
        <f t="shared" si="34"/>
        <v>-1</v>
      </c>
      <c r="AL171" s="55">
        <f t="shared" si="35"/>
        <v>-1</v>
      </c>
      <c r="AM171" s="55">
        <f t="shared" si="36"/>
        <v>-1</v>
      </c>
      <c r="AN171" s="55">
        <f t="shared" si="37"/>
        <v>-1</v>
      </c>
      <c r="AO171" s="55">
        <f t="shared" si="38"/>
        <v>-1</v>
      </c>
      <c r="AP171" s="55">
        <f t="shared" si="39"/>
        <v>-1</v>
      </c>
      <c r="AQ171" s="55">
        <f t="shared" si="40"/>
        <v>-1</v>
      </c>
      <c r="AR171" s="55">
        <f t="shared" si="41"/>
        <v>-1</v>
      </c>
      <c r="AS171" s="55">
        <f t="shared" si="42"/>
        <v>-1</v>
      </c>
      <c r="AT171" s="55">
        <f t="shared" si="43"/>
        <v>-1</v>
      </c>
      <c r="AU171" s="55">
        <f t="shared" si="44"/>
        <v>-1</v>
      </c>
    </row>
    <row r="172" spans="1:47" x14ac:dyDescent="0.25">
      <c r="A172" s="56">
        <v>2023</v>
      </c>
      <c r="B172" s="57" t="s">
        <v>280</v>
      </c>
      <c r="C172" s="58" t="s">
        <v>281</v>
      </c>
      <c r="D172" s="55">
        <v>1100000</v>
      </c>
      <c r="E172" s="55">
        <v>96726675</v>
      </c>
      <c r="F172" s="55">
        <v>3713224</v>
      </c>
      <c r="G172" s="55">
        <v>1600000</v>
      </c>
      <c r="H172" s="55">
        <v>24300000</v>
      </c>
      <c r="I172" s="55">
        <v>24100000</v>
      </c>
      <c r="J172" s="55">
        <v>27300000</v>
      </c>
      <c r="K172" s="55">
        <v>10100000</v>
      </c>
      <c r="L172" s="55">
        <v>300000</v>
      </c>
      <c r="M172" s="55">
        <v>4600000</v>
      </c>
      <c r="N172" s="55">
        <v>4300000</v>
      </c>
      <c r="O172" s="55">
        <v>1900000</v>
      </c>
      <c r="P172" s="55">
        <v>200039899</v>
      </c>
      <c r="R172" s="55">
        <v>0</v>
      </c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>
        <f t="shared" si="45"/>
        <v>0</v>
      </c>
      <c r="AF172" s="14" t="s">
        <v>280</v>
      </c>
      <c r="AG172" s="9" t="s">
        <v>281</v>
      </c>
      <c r="AH172" s="10">
        <f>+AH173+AH174+AH175+AH176+AH177+AH178+AH179</f>
        <v>0</v>
      </c>
      <c r="AI172" s="55">
        <f t="shared" si="32"/>
        <v>-1</v>
      </c>
      <c r="AJ172" s="55">
        <f t="shared" si="33"/>
        <v>-1</v>
      </c>
      <c r="AK172" s="55">
        <f t="shared" si="34"/>
        <v>-1</v>
      </c>
      <c r="AL172" s="55">
        <f t="shared" si="35"/>
        <v>-1</v>
      </c>
      <c r="AM172" s="55">
        <f t="shared" si="36"/>
        <v>-1</v>
      </c>
      <c r="AN172" s="55">
        <f t="shared" si="37"/>
        <v>-1</v>
      </c>
      <c r="AO172" s="55">
        <f t="shared" si="38"/>
        <v>-1</v>
      </c>
      <c r="AP172" s="55">
        <f t="shared" si="39"/>
        <v>-1</v>
      </c>
      <c r="AQ172" s="55">
        <f t="shared" si="40"/>
        <v>-1</v>
      </c>
      <c r="AR172" s="55">
        <f t="shared" si="41"/>
        <v>-1</v>
      </c>
      <c r="AS172" s="55">
        <f t="shared" si="42"/>
        <v>-1</v>
      </c>
      <c r="AT172" s="55">
        <f t="shared" si="43"/>
        <v>-1</v>
      </c>
      <c r="AU172" s="55">
        <f t="shared" si="44"/>
        <v>-1</v>
      </c>
    </row>
    <row r="173" spans="1:47" x14ac:dyDescent="0.25">
      <c r="A173" s="59">
        <v>2023</v>
      </c>
      <c r="B173" s="60" t="s">
        <v>282</v>
      </c>
      <c r="C173" s="61" t="s">
        <v>283</v>
      </c>
      <c r="D173" s="62">
        <v>600000</v>
      </c>
      <c r="E173" s="62">
        <v>7426675</v>
      </c>
      <c r="F173" s="62">
        <v>3713224</v>
      </c>
      <c r="G173" s="62">
        <v>1600000</v>
      </c>
      <c r="H173" s="62">
        <v>4300000</v>
      </c>
      <c r="I173" s="62">
        <v>600000</v>
      </c>
      <c r="J173" s="62">
        <v>1300000</v>
      </c>
      <c r="K173" s="62">
        <v>4300000</v>
      </c>
      <c r="L173" s="62">
        <v>300000</v>
      </c>
      <c r="M173" s="62">
        <v>4600000</v>
      </c>
      <c r="N173" s="62">
        <v>4300000</v>
      </c>
      <c r="O173" s="62">
        <v>1300000</v>
      </c>
      <c r="P173" s="62">
        <v>34339899</v>
      </c>
      <c r="R173" s="62">
        <v>0</v>
      </c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>
        <f t="shared" si="45"/>
        <v>0</v>
      </c>
      <c r="AF173" s="13" t="s">
        <v>282</v>
      </c>
      <c r="AG173" s="25" t="s">
        <v>283</v>
      </c>
      <c r="AH173" s="26">
        <v>0</v>
      </c>
      <c r="AI173" s="62">
        <f t="shared" si="32"/>
        <v>-1</v>
      </c>
      <c r="AJ173" s="62">
        <f t="shared" si="33"/>
        <v>-1</v>
      </c>
      <c r="AK173" s="62">
        <f t="shared" si="34"/>
        <v>-1</v>
      </c>
      <c r="AL173" s="62">
        <f t="shared" si="35"/>
        <v>-1</v>
      </c>
      <c r="AM173" s="62">
        <f t="shared" si="36"/>
        <v>-1</v>
      </c>
      <c r="AN173" s="62">
        <f t="shared" si="37"/>
        <v>-1</v>
      </c>
      <c r="AO173" s="62">
        <f t="shared" si="38"/>
        <v>-1</v>
      </c>
      <c r="AP173" s="62">
        <f t="shared" si="39"/>
        <v>-1</v>
      </c>
      <c r="AQ173" s="62">
        <f t="shared" si="40"/>
        <v>-1</v>
      </c>
      <c r="AR173" s="62">
        <f t="shared" si="41"/>
        <v>-1</v>
      </c>
      <c r="AS173" s="62">
        <f t="shared" si="42"/>
        <v>-1</v>
      </c>
      <c r="AT173" s="62">
        <f t="shared" si="43"/>
        <v>-1</v>
      </c>
      <c r="AU173" s="62">
        <f t="shared" si="44"/>
        <v>-1</v>
      </c>
    </row>
    <row r="174" spans="1:47" x14ac:dyDescent="0.25">
      <c r="A174" s="59">
        <v>2023</v>
      </c>
      <c r="B174" s="60" t="s">
        <v>284</v>
      </c>
      <c r="C174" s="61" t="s">
        <v>285</v>
      </c>
      <c r="D174" s="62">
        <v>0</v>
      </c>
      <c r="E174" s="62">
        <v>19500000</v>
      </c>
      <c r="F174" s="62">
        <v>0</v>
      </c>
      <c r="G174" s="62">
        <v>0</v>
      </c>
      <c r="H174" s="62">
        <v>0</v>
      </c>
      <c r="I174" s="62">
        <v>0</v>
      </c>
      <c r="J174" s="62">
        <v>26000000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45500000</v>
      </c>
      <c r="R174" s="62">
        <v>0</v>
      </c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>
        <f t="shared" si="45"/>
        <v>0</v>
      </c>
      <c r="AF174" s="13" t="s">
        <v>284</v>
      </c>
      <c r="AG174" s="25" t="s">
        <v>285</v>
      </c>
      <c r="AH174" s="26">
        <v>0</v>
      </c>
      <c r="AI174" s="62" t="e">
        <f t="shared" si="32"/>
        <v>#DIV/0!</v>
      </c>
      <c r="AJ174" s="62">
        <f t="shared" si="33"/>
        <v>-1</v>
      </c>
      <c r="AK174" s="62" t="e">
        <f t="shared" si="34"/>
        <v>#DIV/0!</v>
      </c>
      <c r="AL174" s="62" t="e">
        <f t="shared" si="35"/>
        <v>#DIV/0!</v>
      </c>
      <c r="AM174" s="62" t="e">
        <f t="shared" si="36"/>
        <v>#DIV/0!</v>
      </c>
      <c r="AN174" s="62" t="e">
        <f t="shared" si="37"/>
        <v>#DIV/0!</v>
      </c>
      <c r="AO174" s="62">
        <f t="shared" si="38"/>
        <v>-1</v>
      </c>
      <c r="AP174" s="62" t="e">
        <f t="shared" si="39"/>
        <v>#DIV/0!</v>
      </c>
      <c r="AQ174" s="62" t="e">
        <f t="shared" si="40"/>
        <v>#DIV/0!</v>
      </c>
      <c r="AR174" s="62" t="e">
        <f t="shared" si="41"/>
        <v>#DIV/0!</v>
      </c>
      <c r="AS174" s="62" t="e">
        <f t="shared" si="42"/>
        <v>#DIV/0!</v>
      </c>
      <c r="AT174" s="62" t="e">
        <f t="shared" si="43"/>
        <v>#DIV/0!</v>
      </c>
      <c r="AU174" s="62">
        <f t="shared" si="44"/>
        <v>-1</v>
      </c>
    </row>
    <row r="175" spans="1:47" x14ac:dyDescent="0.25">
      <c r="A175" s="59">
        <v>2023</v>
      </c>
      <c r="B175" s="60" t="s">
        <v>286</v>
      </c>
      <c r="C175" s="61" t="s">
        <v>821</v>
      </c>
      <c r="D175" s="62">
        <v>0</v>
      </c>
      <c r="E175" s="62">
        <v>0</v>
      </c>
      <c r="F175" s="62">
        <v>0</v>
      </c>
      <c r="G175" s="62">
        <v>0</v>
      </c>
      <c r="H175" s="62">
        <v>0</v>
      </c>
      <c r="I175" s="62">
        <v>20000000</v>
      </c>
      <c r="J175" s="62">
        <v>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20000000</v>
      </c>
      <c r="R175" s="62">
        <v>0</v>
      </c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>
        <f t="shared" si="45"/>
        <v>0</v>
      </c>
      <c r="AF175" s="13" t="s">
        <v>286</v>
      </c>
      <c r="AG175" s="25" t="s">
        <v>287</v>
      </c>
      <c r="AH175" s="26">
        <v>0</v>
      </c>
      <c r="AI175" s="62" t="e">
        <f t="shared" si="32"/>
        <v>#DIV/0!</v>
      </c>
      <c r="AJ175" s="62" t="e">
        <f t="shared" si="33"/>
        <v>#DIV/0!</v>
      </c>
      <c r="AK175" s="62" t="e">
        <f t="shared" si="34"/>
        <v>#DIV/0!</v>
      </c>
      <c r="AL175" s="62" t="e">
        <f t="shared" si="35"/>
        <v>#DIV/0!</v>
      </c>
      <c r="AM175" s="62" t="e">
        <f t="shared" si="36"/>
        <v>#DIV/0!</v>
      </c>
      <c r="AN175" s="62">
        <f t="shared" si="37"/>
        <v>-1</v>
      </c>
      <c r="AO175" s="62" t="e">
        <f t="shared" si="38"/>
        <v>#DIV/0!</v>
      </c>
      <c r="AP175" s="62" t="e">
        <f t="shared" si="39"/>
        <v>#DIV/0!</v>
      </c>
      <c r="AQ175" s="62" t="e">
        <f t="shared" si="40"/>
        <v>#DIV/0!</v>
      </c>
      <c r="AR175" s="62" t="e">
        <f t="shared" si="41"/>
        <v>#DIV/0!</v>
      </c>
      <c r="AS175" s="62" t="e">
        <f t="shared" si="42"/>
        <v>#DIV/0!</v>
      </c>
      <c r="AT175" s="62" t="e">
        <f t="shared" si="43"/>
        <v>#DIV/0!</v>
      </c>
      <c r="AU175" s="62">
        <f t="shared" si="44"/>
        <v>-1</v>
      </c>
    </row>
    <row r="176" spans="1:47" x14ac:dyDescent="0.25">
      <c r="A176" s="59">
        <v>2023</v>
      </c>
      <c r="B176" s="60" t="s">
        <v>288</v>
      </c>
      <c r="C176" s="61" t="s">
        <v>289</v>
      </c>
      <c r="D176" s="62">
        <v>0</v>
      </c>
      <c r="E176" s="62">
        <v>5800000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5800000</v>
      </c>
      <c r="L176" s="62">
        <v>0</v>
      </c>
      <c r="M176" s="62">
        <v>0</v>
      </c>
      <c r="N176" s="62">
        <v>0</v>
      </c>
      <c r="O176" s="62">
        <v>600000</v>
      </c>
      <c r="P176" s="62">
        <v>12200000</v>
      </c>
      <c r="R176" s="62">
        <v>0</v>
      </c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>
        <f t="shared" si="45"/>
        <v>0</v>
      </c>
      <c r="AF176" s="13" t="s">
        <v>288</v>
      </c>
      <c r="AG176" s="25" t="s">
        <v>289</v>
      </c>
      <c r="AH176" s="26">
        <v>0</v>
      </c>
      <c r="AI176" s="62" t="e">
        <f t="shared" si="32"/>
        <v>#DIV/0!</v>
      </c>
      <c r="AJ176" s="62">
        <f t="shared" si="33"/>
        <v>-1</v>
      </c>
      <c r="AK176" s="62" t="e">
        <f t="shared" si="34"/>
        <v>#DIV/0!</v>
      </c>
      <c r="AL176" s="62" t="e">
        <f t="shared" si="35"/>
        <v>#DIV/0!</v>
      </c>
      <c r="AM176" s="62" t="e">
        <f t="shared" si="36"/>
        <v>#DIV/0!</v>
      </c>
      <c r="AN176" s="62" t="e">
        <f t="shared" si="37"/>
        <v>#DIV/0!</v>
      </c>
      <c r="AO176" s="62" t="e">
        <f t="shared" si="38"/>
        <v>#DIV/0!</v>
      </c>
      <c r="AP176" s="62">
        <f t="shared" si="39"/>
        <v>-1</v>
      </c>
      <c r="AQ176" s="62" t="e">
        <f t="shared" si="40"/>
        <v>#DIV/0!</v>
      </c>
      <c r="AR176" s="62" t="e">
        <f t="shared" si="41"/>
        <v>#DIV/0!</v>
      </c>
      <c r="AS176" s="62" t="e">
        <f t="shared" si="42"/>
        <v>#DIV/0!</v>
      </c>
      <c r="AT176" s="62">
        <f t="shared" si="43"/>
        <v>-1</v>
      </c>
      <c r="AU176" s="62">
        <f t="shared" si="44"/>
        <v>-1</v>
      </c>
    </row>
    <row r="177" spans="1:47" x14ac:dyDescent="0.25">
      <c r="A177" s="59">
        <v>2023</v>
      </c>
      <c r="B177" s="60" t="s">
        <v>290</v>
      </c>
      <c r="C177" s="61" t="s">
        <v>822</v>
      </c>
      <c r="D177" s="62">
        <v>0</v>
      </c>
      <c r="E177" s="62">
        <v>0</v>
      </c>
      <c r="F177" s="62">
        <v>0</v>
      </c>
      <c r="G177" s="62">
        <v>0</v>
      </c>
      <c r="H177" s="62">
        <v>20000000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20000000</v>
      </c>
      <c r="R177" s="62">
        <v>0</v>
      </c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>
        <f t="shared" si="45"/>
        <v>0</v>
      </c>
      <c r="AF177" s="13" t="s">
        <v>290</v>
      </c>
      <c r="AG177" s="25" t="s">
        <v>291</v>
      </c>
      <c r="AH177" s="26">
        <v>0</v>
      </c>
      <c r="AI177" s="62" t="e">
        <f t="shared" si="32"/>
        <v>#DIV/0!</v>
      </c>
      <c r="AJ177" s="62" t="e">
        <f t="shared" si="33"/>
        <v>#DIV/0!</v>
      </c>
      <c r="AK177" s="62" t="e">
        <f t="shared" si="34"/>
        <v>#DIV/0!</v>
      </c>
      <c r="AL177" s="62" t="e">
        <f t="shared" si="35"/>
        <v>#DIV/0!</v>
      </c>
      <c r="AM177" s="62">
        <f t="shared" si="36"/>
        <v>-1</v>
      </c>
      <c r="AN177" s="62" t="e">
        <f t="shared" si="37"/>
        <v>#DIV/0!</v>
      </c>
      <c r="AO177" s="62" t="e">
        <f t="shared" si="38"/>
        <v>#DIV/0!</v>
      </c>
      <c r="AP177" s="62" t="e">
        <f t="shared" si="39"/>
        <v>#DIV/0!</v>
      </c>
      <c r="AQ177" s="62" t="e">
        <f t="shared" si="40"/>
        <v>#DIV/0!</v>
      </c>
      <c r="AR177" s="62" t="e">
        <f t="shared" si="41"/>
        <v>#DIV/0!</v>
      </c>
      <c r="AS177" s="62" t="e">
        <f t="shared" si="42"/>
        <v>#DIV/0!</v>
      </c>
      <c r="AT177" s="62" t="e">
        <f t="shared" si="43"/>
        <v>#DIV/0!</v>
      </c>
      <c r="AU177" s="62">
        <f t="shared" si="44"/>
        <v>-1</v>
      </c>
    </row>
    <row r="178" spans="1:47" x14ac:dyDescent="0.25">
      <c r="A178" s="59">
        <v>2023</v>
      </c>
      <c r="B178" s="60" t="s">
        <v>292</v>
      </c>
      <c r="C178" s="61" t="s">
        <v>823</v>
      </c>
      <c r="D178" s="62">
        <v>500000</v>
      </c>
      <c r="E178" s="62">
        <v>62000000</v>
      </c>
      <c r="F178" s="62">
        <v>0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62500000</v>
      </c>
      <c r="R178" s="62">
        <v>0</v>
      </c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>
        <f t="shared" si="45"/>
        <v>0</v>
      </c>
      <c r="AF178" s="13" t="s">
        <v>292</v>
      </c>
      <c r="AG178" s="25" t="s">
        <v>293</v>
      </c>
      <c r="AH178" s="26">
        <v>0</v>
      </c>
      <c r="AI178" s="62">
        <f t="shared" si="32"/>
        <v>-1</v>
      </c>
      <c r="AJ178" s="62">
        <f t="shared" si="33"/>
        <v>-1</v>
      </c>
      <c r="AK178" s="62" t="e">
        <f t="shared" si="34"/>
        <v>#DIV/0!</v>
      </c>
      <c r="AL178" s="62" t="e">
        <f t="shared" si="35"/>
        <v>#DIV/0!</v>
      </c>
      <c r="AM178" s="62" t="e">
        <f t="shared" si="36"/>
        <v>#DIV/0!</v>
      </c>
      <c r="AN178" s="62" t="e">
        <f t="shared" si="37"/>
        <v>#DIV/0!</v>
      </c>
      <c r="AO178" s="62" t="e">
        <f t="shared" si="38"/>
        <v>#DIV/0!</v>
      </c>
      <c r="AP178" s="62" t="e">
        <f t="shared" si="39"/>
        <v>#DIV/0!</v>
      </c>
      <c r="AQ178" s="62" t="e">
        <f t="shared" si="40"/>
        <v>#DIV/0!</v>
      </c>
      <c r="AR178" s="62" t="e">
        <f t="shared" si="41"/>
        <v>#DIV/0!</v>
      </c>
      <c r="AS178" s="62" t="e">
        <f t="shared" si="42"/>
        <v>#DIV/0!</v>
      </c>
      <c r="AT178" s="62" t="e">
        <f t="shared" si="43"/>
        <v>#DIV/0!</v>
      </c>
      <c r="AU178" s="62">
        <f t="shared" si="44"/>
        <v>-1</v>
      </c>
    </row>
    <row r="179" spans="1:47" x14ac:dyDescent="0.25">
      <c r="A179" s="59">
        <v>2023</v>
      </c>
      <c r="B179" s="60" t="s">
        <v>294</v>
      </c>
      <c r="C179" s="61" t="s">
        <v>824</v>
      </c>
      <c r="D179" s="62">
        <v>0</v>
      </c>
      <c r="E179" s="62">
        <v>2000000</v>
      </c>
      <c r="F179" s="62">
        <v>0</v>
      </c>
      <c r="G179" s="62">
        <v>0</v>
      </c>
      <c r="H179" s="62">
        <v>0</v>
      </c>
      <c r="I179" s="62">
        <v>3500000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5500000</v>
      </c>
      <c r="R179" s="62">
        <v>0</v>
      </c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>
        <f t="shared" si="45"/>
        <v>0</v>
      </c>
      <c r="AF179" s="13" t="s">
        <v>294</v>
      </c>
      <c r="AG179" s="25" t="s">
        <v>295</v>
      </c>
      <c r="AH179" s="26">
        <v>0</v>
      </c>
      <c r="AI179" s="62" t="e">
        <f t="shared" si="32"/>
        <v>#DIV/0!</v>
      </c>
      <c r="AJ179" s="62">
        <f t="shared" si="33"/>
        <v>-1</v>
      </c>
      <c r="AK179" s="62" t="e">
        <f t="shared" si="34"/>
        <v>#DIV/0!</v>
      </c>
      <c r="AL179" s="62" t="e">
        <f t="shared" si="35"/>
        <v>#DIV/0!</v>
      </c>
      <c r="AM179" s="62" t="e">
        <f t="shared" si="36"/>
        <v>#DIV/0!</v>
      </c>
      <c r="AN179" s="62">
        <f t="shared" si="37"/>
        <v>-1</v>
      </c>
      <c r="AO179" s="62" t="e">
        <f t="shared" si="38"/>
        <v>#DIV/0!</v>
      </c>
      <c r="AP179" s="62" t="e">
        <f t="shared" si="39"/>
        <v>#DIV/0!</v>
      </c>
      <c r="AQ179" s="62" t="e">
        <f t="shared" si="40"/>
        <v>#DIV/0!</v>
      </c>
      <c r="AR179" s="62" t="e">
        <f t="shared" si="41"/>
        <v>#DIV/0!</v>
      </c>
      <c r="AS179" s="62" t="e">
        <f t="shared" si="42"/>
        <v>#DIV/0!</v>
      </c>
      <c r="AT179" s="62" t="e">
        <f t="shared" si="43"/>
        <v>#DIV/0!</v>
      </c>
      <c r="AU179" s="62">
        <f t="shared" si="44"/>
        <v>-1</v>
      </c>
    </row>
    <row r="180" spans="1:47" x14ac:dyDescent="0.25">
      <c r="A180" s="56">
        <v>2023</v>
      </c>
      <c r="B180" s="57" t="s">
        <v>296</v>
      </c>
      <c r="C180" s="58" t="s">
        <v>297</v>
      </c>
      <c r="D180" s="55">
        <v>2900000</v>
      </c>
      <c r="E180" s="55">
        <v>5900000</v>
      </c>
      <c r="F180" s="55">
        <v>3500000</v>
      </c>
      <c r="G180" s="55">
        <v>2900000</v>
      </c>
      <c r="H180" s="55">
        <v>2900000</v>
      </c>
      <c r="I180" s="55">
        <v>2900000</v>
      </c>
      <c r="J180" s="55">
        <v>2900000</v>
      </c>
      <c r="K180" s="55">
        <v>2900000</v>
      </c>
      <c r="L180" s="55">
        <v>2900000</v>
      </c>
      <c r="M180" s="55">
        <v>2900000</v>
      </c>
      <c r="N180" s="55">
        <v>2900000</v>
      </c>
      <c r="O180" s="55">
        <v>2900000</v>
      </c>
      <c r="P180" s="55">
        <v>38400000</v>
      </c>
      <c r="R180" s="55">
        <v>0</v>
      </c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>
        <f t="shared" si="45"/>
        <v>0</v>
      </c>
      <c r="AF180" s="14" t="s">
        <v>296</v>
      </c>
      <c r="AG180" s="9" t="s">
        <v>297</v>
      </c>
      <c r="AH180" s="10">
        <f>+AH181</f>
        <v>0</v>
      </c>
      <c r="AI180" s="55">
        <f t="shared" si="32"/>
        <v>-1</v>
      </c>
      <c r="AJ180" s="55">
        <f t="shared" si="33"/>
        <v>-1</v>
      </c>
      <c r="AK180" s="55">
        <f t="shared" si="34"/>
        <v>-1</v>
      </c>
      <c r="AL180" s="55">
        <f t="shared" si="35"/>
        <v>-1</v>
      </c>
      <c r="AM180" s="55">
        <f t="shared" si="36"/>
        <v>-1</v>
      </c>
      <c r="AN180" s="55">
        <f t="shared" si="37"/>
        <v>-1</v>
      </c>
      <c r="AO180" s="55">
        <f t="shared" si="38"/>
        <v>-1</v>
      </c>
      <c r="AP180" s="55">
        <f t="shared" si="39"/>
        <v>-1</v>
      </c>
      <c r="AQ180" s="55">
        <f t="shared" si="40"/>
        <v>-1</v>
      </c>
      <c r="AR180" s="55">
        <f t="shared" si="41"/>
        <v>-1</v>
      </c>
      <c r="AS180" s="55">
        <f t="shared" si="42"/>
        <v>-1</v>
      </c>
      <c r="AT180" s="55">
        <f t="shared" si="43"/>
        <v>-1</v>
      </c>
      <c r="AU180" s="55">
        <f t="shared" si="44"/>
        <v>-1</v>
      </c>
    </row>
    <row r="181" spans="1:47" x14ac:dyDescent="0.25">
      <c r="A181" s="59">
        <v>2023</v>
      </c>
      <c r="B181" s="60">
        <v>20201030303</v>
      </c>
      <c r="C181" s="61" t="s">
        <v>825</v>
      </c>
      <c r="D181" s="62">
        <v>2900000</v>
      </c>
      <c r="E181" s="62">
        <v>5900000</v>
      </c>
      <c r="F181" s="62">
        <v>3500000</v>
      </c>
      <c r="G181" s="62">
        <v>2900000</v>
      </c>
      <c r="H181" s="62">
        <v>2900000</v>
      </c>
      <c r="I181" s="62">
        <v>2900000</v>
      </c>
      <c r="J181" s="62">
        <v>2900000</v>
      </c>
      <c r="K181" s="62">
        <v>2900000</v>
      </c>
      <c r="L181" s="62">
        <v>2900000</v>
      </c>
      <c r="M181" s="62">
        <v>2900000</v>
      </c>
      <c r="N181" s="62">
        <v>2900000</v>
      </c>
      <c r="O181" s="62">
        <v>2900000</v>
      </c>
      <c r="P181" s="62">
        <v>38400000</v>
      </c>
      <c r="R181" s="62">
        <v>0</v>
      </c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>
        <f t="shared" si="45"/>
        <v>0</v>
      </c>
      <c r="AF181" s="13" t="s">
        <v>298</v>
      </c>
      <c r="AG181" s="25" t="s">
        <v>299</v>
      </c>
      <c r="AH181" s="26">
        <v>0</v>
      </c>
      <c r="AI181" s="62">
        <f t="shared" si="32"/>
        <v>-1</v>
      </c>
      <c r="AJ181" s="62">
        <f t="shared" si="33"/>
        <v>-1</v>
      </c>
      <c r="AK181" s="62">
        <f t="shared" si="34"/>
        <v>-1</v>
      </c>
      <c r="AL181" s="62">
        <f t="shared" si="35"/>
        <v>-1</v>
      </c>
      <c r="AM181" s="62">
        <f t="shared" si="36"/>
        <v>-1</v>
      </c>
      <c r="AN181" s="62">
        <f t="shared" si="37"/>
        <v>-1</v>
      </c>
      <c r="AO181" s="62">
        <f t="shared" si="38"/>
        <v>-1</v>
      </c>
      <c r="AP181" s="62">
        <f t="shared" si="39"/>
        <v>-1</v>
      </c>
      <c r="AQ181" s="62">
        <f t="shared" si="40"/>
        <v>-1</v>
      </c>
      <c r="AR181" s="62">
        <f t="shared" si="41"/>
        <v>-1</v>
      </c>
      <c r="AS181" s="62">
        <f t="shared" si="42"/>
        <v>-1</v>
      </c>
      <c r="AT181" s="62">
        <f t="shared" si="43"/>
        <v>-1</v>
      </c>
      <c r="AU181" s="62">
        <f t="shared" si="44"/>
        <v>-1</v>
      </c>
    </row>
    <row r="182" spans="1:47" x14ac:dyDescent="0.25">
      <c r="A182" s="56">
        <v>2023</v>
      </c>
      <c r="B182" s="57" t="s">
        <v>300</v>
      </c>
      <c r="C182" s="58" t="s">
        <v>301</v>
      </c>
      <c r="D182" s="55">
        <v>79660803.779999256</v>
      </c>
      <c r="E182" s="55">
        <v>40900000</v>
      </c>
      <c r="F182" s="55">
        <v>149436770</v>
      </c>
      <c r="G182" s="55">
        <v>16500000</v>
      </c>
      <c r="H182" s="55">
        <v>26500000</v>
      </c>
      <c r="I182" s="55">
        <v>26500000</v>
      </c>
      <c r="J182" s="55">
        <v>16500000</v>
      </c>
      <c r="K182" s="55">
        <v>38100000</v>
      </c>
      <c r="L182" s="55">
        <v>16500000</v>
      </c>
      <c r="M182" s="55">
        <v>16500000</v>
      </c>
      <c r="N182" s="55">
        <v>16500000</v>
      </c>
      <c r="O182" s="55">
        <v>18500000</v>
      </c>
      <c r="P182" s="55">
        <v>462097573.77999926</v>
      </c>
      <c r="R182" s="55">
        <v>0</v>
      </c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>
        <f t="shared" si="45"/>
        <v>0</v>
      </c>
      <c r="AF182" s="14" t="s">
        <v>300</v>
      </c>
      <c r="AG182" s="9" t="s">
        <v>301</v>
      </c>
      <c r="AH182" s="10">
        <f>+AH183+AH184+AH185+AH186+AH187</f>
        <v>0</v>
      </c>
      <c r="AI182" s="55">
        <f t="shared" si="32"/>
        <v>-1</v>
      </c>
      <c r="AJ182" s="55">
        <f t="shared" si="33"/>
        <v>-1</v>
      </c>
      <c r="AK182" s="55">
        <f t="shared" si="34"/>
        <v>-1</v>
      </c>
      <c r="AL182" s="55">
        <f t="shared" si="35"/>
        <v>-1</v>
      </c>
      <c r="AM182" s="55">
        <f t="shared" si="36"/>
        <v>-1</v>
      </c>
      <c r="AN182" s="55">
        <f t="shared" si="37"/>
        <v>-1</v>
      </c>
      <c r="AO182" s="55">
        <f t="shared" si="38"/>
        <v>-1</v>
      </c>
      <c r="AP182" s="55">
        <f t="shared" si="39"/>
        <v>-1</v>
      </c>
      <c r="AQ182" s="55">
        <f t="shared" si="40"/>
        <v>-1</v>
      </c>
      <c r="AR182" s="55">
        <f t="shared" si="41"/>
        <v>-1</v>
      </c>
      <c r="AS182" s="55">
        <f t="shared" si="42"/>
        <v>-1</v>
      </c>
      <c r="AT182" s="55">
        <f t="shared" si="43"/>
        <v>-1</v>
      </c>
      <c r="AU182" s="55">
        <f t="shared" si="44"/>
        <v>-1</v>
      </c>
    </row>
    <row r="183" spans="1:47" x14ac:dyDescent="0.25">
      <c r="A183" s="59">
        <v>2023</v>
      </c>
      <c r="B183" s="60" t="s">
        <v>302</v>
      </c>
      <c r="C183" s="61" t="s">
        <v>303</v>
      </c>
      <c r="D183" s="62">
        <v>0</v>
      </c>
      <c r="E183" s="62">
        <v>18600000</v>
      </c>
      <c r="F183" s="62">
        <v>115936770</v>
      </c>
      <c r="G183" s="62">
        <v>0</v>
      </c>
      <c r="H183" s="62">
        <v>10000000</v>
      </c>
      <c r="I183" s="62">
        <v>0</v>
      </c>
      <c r="J183" s="62">
        <v>0</v>
      </c>
      <c r="K183" s="62">
        <v>14600000</v>
      </c>
      <c r="L183" s="62">
        <v>0</v>
      </c>
      <c r="M183" s="62">
        <v>0</v>
      </c>
      <c r="N183" s="62">
        <v>0</v>
      </c>
      <c r="O183" s="62">
        <v>0</v>
      </c>
      <c r="P183" s="62">
        <v>159136770</v>
      </c>
      <c r="R183" s="62">
        <v>0</v>
      </c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>
        <f t="shared" si="45"/>
        <v>0</v>
      </c>
      <c r="AF183" s="13" t="s">
        <v>302</v>
      </c>
      <c r="AG183" s="25" t="s">
        <v>303</v>
      </c>
      <c r="AH183" s="26">
        <v>0</v>
      </c>
      <c r="AI183" s="62" t="e">
        <f t="shared" si="32"/>
        <v>#DIV/0!</v>
      </c>
      <c r="AJ183" s="62">
        <f t="shared" si="33"/>
        <v>-1</v>
      </c>
      <c r="AK183" s="62">
        <f t="shared" si="34"/>
        <v>-1</v>
      </c>
      <c r="AL183" s="62" t="e">
        <f t="shared" si="35"/>
        <v>#DIV/0!</v>
      </c>
      <c r="AM183" s="62">
        <f t="shared" si="36"/>
        <v>-1</v>
      </c>
      <c r="AN183" s="62" t="e">
        <f t="shared" si="37"/>
        <v>#DIV/0!</v>
      </c>
      <c r="AO183" s="62" t="e">
        <f t="shared" si="38"/>
        <v>#DIV/0!</v>
      </c>
      <c r="AP183" s="62">
        <f t="shared" si="39"/>
        <v>-1</v>
      </c>
      <c r="AQ183" s="62" t="e">
        <f t="shared" si="40"/>
        <v>#DIV/0!</v>
      </c>
      <c r="AR183" s="62" t="e">
        <f t="shared" si="41"/>
        <v>#DIV/0!</v>
      </c>
      <c r="AS183" s="62" t="e">
        <f t="shared" si="42"/>
        <v>#DIV/0!</v>
      </c>
      <c r="AT183" s="62" t="e">
        <f t="shared" si="43"/>
        <v>#DIV/0!</v>
      </c>
      <c r="AU183" s="62">
        <f t="shared" si="44"/>
        <v>-1</v>
      </c>
    </row>
    <row r="184" spans="1:47" x14ac:dyDescent="0.25">
      <c r="A184" s="59">
        <v>2023</v>
      </c>
      <c r="B184" s="60" t="s">
        <v>304</v>
      </c>
      <c r="C184" s="61" t="s">
        <v>305</v>
      </c>
      <c r="D184" s="62">
        <v>63160803.779999256</v>
      </c>
      <c r="E184" s="62">
        <v>5000000</v>
      </c>
      <c r="F184" s="62">
        <v>12000000</v>
      </c>
      <c r="G184" s="62">
        <v>0</v>
      </c>
      <c r="H184" s="62">
        <v>0</v>
      </c>
      <c r="I184" s="62">
        <v>10000000</v>
      </c>
      <c r="J184" s="62">
        <v>0</v>
      </c>
      <c r="K184" s="62">
        <v>7000000</v>
      </c>
      <c r="L184" s="62">
        <v>0</v>
      </c>
      <c r="M184" s="62">
        <v>0</v>
      </c>
      <c r="N184" s="62">
        <v>0</v>
      </c>
      <c r="O184" s="62">
        <v>0</v>
      </c>
      <c r="P184" s="62">
        <v>97160803.779999256</v>
      </c>
      <c r="R184" s="62">
        <v>0</v>
      </c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>
        <f t="shared" si="45"/>
        <v>0</v>
      </c>
      <c r="AF184" s="13" t="s">
        <v>304</v>
      </c>
      <c r="AG184" s="25" t="s">
        <v>305</v>
      </c>
      <c r="AH184" s="26">
        <v>0</v>
      </c>
      <c r="AI184" s="62">
        <f t="shared" si="32"/>
        <v>-1</v>
      </c>
      <c r="AJ184" s="62">
        <f t="shared" si="33"/>
        <v>-1</v>
      </c>
      <c r="AK184" s="62">
        <f t="shared" si="34"/>
        <v>-1</v>
      </c>
      <c r="AL184" s="62" t="e">
        <f t="shared" si="35"/>
        <v>#DIV/0!</v>
      </c>
      <c r="AM184" s="62" t="e">
        <f t="shared" si="36"/>
        <v>#DIV/0!</v>
      </c>
      <c r="AN184" s="62">
        <f t="shared" si="37"/>
        <v>-1</v>
      </c>
      <c r="AO184" s="62" t="e">
        <f t="shared" si="38"/>
        <v>#DIV/0!</v>
      </c>
      <c r="AP184" s="62">
        <f t="shared" si="39"/>
        <v>-1</v>
      </c>
      <c r="AQ184" s="62" t="e">
        <f t="shared" si="40"/>
        <v>#DIV/0!</v>
      </c>
      <c r="AR184" s="62" t="e">
        <f t="shared" si="41"/>
        <v>#DIV/0!</v>
      </c>
      <c r="AS184" s="62" t="e">
        <f t="shared" si="42"/>
        <v>#DIV/0!</v>
      </c>
      <c r="AT184" s="62" t="e">
        <f t="shared" si="43"/>
        <v>#DIV/0!</v>
      </c>
      <c r="AU184" s="62">
        <f t="shared" si="44"/>
        <v>-1</v>
      </c>
    </row>
    <row r="185" spans="1:47" x14ac:dyDescent="0.25">
      <c r="A185" s="59">
        <v>2023</v>
      </c>
      <c r="B185" s="60" t="s">
        <v>306</v>
      </c>
      <c r="C185" s="61" t="s">
        <v>307</v>
      </c>
      <c r="D185" s="62">
        <v>0</v>
      </c>
      <c r="E185" s="62">
        <v>800000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800000</v>
      </c>
      <c r="R185" s="62">
        <v>0</v>
      </c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>
        <f t="shared" si="45"/>
        <v>0</v>
      </c>
      <c r="AF185" s="13" t="s">
        <v>306</v>
      </c>
      <c r="AG185" s="25" t="s">
        <v>307</v>
      </c>
      <c r="AH185" s="26">
        <v>0</v>
      </c>
      <c r="AI185" s="62" t="e">
        <f t="shared" si="32"/>
        <v>#DIV/0!</v>
      </c>
      <c r="AJ185" s="62">
        <f t="shared" si="33"/>
        <v>-1</v>
      </c>
      <c r="AK185" s="62" t="e">
        <f t="shared" si="34"/>
        <v>#DIV/0!</v>
      </c>
      <c r="AL185" s="62" t="e">
        <f t="shared" si="35"/>
        <v>#DIV/0!</v>
      </c>
      <c r="AM185" s="62" t="e">
        <f t="shared" si="36"/>
        <v>#DIV/0!</v>
      </c>
      <c r="AN185" s="62" t="e">
        <f t="shared" si="37"/>
        <v>#DIV/0!</v>
      </c>
      <c r="AO185" s="62" t="e">
        <f t="shared" si="38"/>
        <v>#DIV/0!</v>
      </c>
      <c r="AP185" s="62" t="e">
        <f t="shared" si="39"/>
        <v>#DIV/0!</v>
      </c>
      <c r="AQ185" s="62" t="e">
        <f t="shared" si="40"/>
        <v>#DIV/0!</v>
      </c>
      <c r="AR185" s="62" t="e">
        <f t="shared" si="41"/>
        <v>#DIV/0!</v>
      </c>
      <c r="AS185" s="62" t="e">
        <f t="shared" si="42"/>
        <v>#DIV/0!</v>
      </c>
      <c r="AT185" s="62" t="e">
        <f t="shared" si="43"/>
        <v>#DIV/0!</v>
      </c>
      <c r="AU185" s="62">
        <f t="shared" si="44"/>
        <v>-1</v>
      </c>
    </row>
    <row r="186" spans="1:47" x14ac:dyDescent="0.25">
      <c r="A186" s="59">
        <v>2023</v>
      </c>
      <c r="B186" s="60" t="s">
        <v>308</v>
      </c>
      <c r="C186" s="61" t="s">
        <v>309</v>
      </c>
      <c r="D186" s="62">
        <v>0</v>
      </c>
      <c r="E186" s="62">
        <v>0</v>
      </c>
      <c r="F186" s="62">
        <v>5000000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5000000</v>
      </c>
      <c r="R186" s="62">
        <v>0</v>
      </c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>
        <f t="shared" si="45"/>
        <v>0</v>
      </c>
      <c r="AF186" s="13" t="s">
        <v>308</v>
      </c>
      <c r="AG186" s="25" t="s">
        <v>309</v>
      </c>
      <c r="AH186" s="26">
        <v>0</v>
      </c>
      <c r="AI186" s="62" t="e">
        <f t="shared" si="32"/>
        <v>#DIV/0!</v>
      </c>
      <c r="AJ186" s="62" t="e">
        <f t="shared" si="33"/>
        <v>#DIV/0!</v>
      </c>
      <c r="AK186" s="62">
        <f t="shared" si="34"/>
        <v>-1</v>
      </c>
      <c r="AL186" s="62" t="e">
        <f t="shared" si="35"/>
        <v>#DIV/0!</v>
      </c>
      <c r="AM186" s="62" t="e">
        <f t="shared" si="36"/>
        <v>#DIV/0!</v>
      </c>
      <c r="AN186" s="62" t="e">
        <f t="shared" si="37"/>
        <v>#DIV/0!</v>
      </c>
      <c r="AO186" s="62" t="e">
        <f t="shared" si="38"/>
        <v>#DIV/0!</v>
      </c>
      <c r="AP186" s="62" t="e">
        <f t="shared" si="39"/>
        <v>#DIV/0!</v>
      </c>
      <c r="AQ186" s="62" t="e">
        <f t="shared" si="40"/>
        <v>#DIV/0!</v>
      </c>
      <c r="AR186" s="62" t="e">
        <f t="shared" si="41"/>
        <v>#DIV/0!</v>
      </c>
      <c r="AS186" s="62" t="e">
        <f t="shared" si="42"/>
        <v>#DIV/0!</v>
      </c>
      <c r="AT186" s="62" t="e">
        <f t="shared" si="43"/>
        <v>#DIV/0!</v>
      </c>
      <c r="AU186" s="62">
        <f t="shared" si="44"/>
        <v>-1</v>
      </c>
    </row>
    <row r="187" spans="1:47" x14ac:dyDescent="0.25">
      <c r="A187" s="59">
        <v>2023</v>
      </c>
      <c r="B187" s="60" t="s">
        <v>310</v>
      </c>
      <c r="C187" s="61" t="s">
        <v>311</v>
      </c>
      <c r="D187" s="62">
        <v>16500000</v>
      </c>
      <c r="E187" s="62">
        <v>16500000</v>
      </c>
      <c r="F187" s="62">
        <v>16500000</v>
      </c>
      <c r="G187" s="62">
        <v>16500000</v>
      </c>
      <c r="H187" s="62">
        <v>16500000</v>
      </c>
      <c r="I187" s="62">
        <v>16500000</v>
      </c>
      <c r="J187" s="62">
        <v>16500000</v>
      </c>
      <c r="K187" s="62">
        <v>16500000</v>
      </c>
      <c r="L187" s="62">
        <v>16500000</v>
      </c>
      <c r="M187" s="62">
        <v>16500000</v>
      </c>
      <c r="N187" s="62">
        <v>16500000</v>
      </c>
      <c r="O187" s="62">
        <v>18500000</v>
      </c>
      <c r="P187" s="62">
        <v>200000000</v>
      </c>
      <c r="R187" s="62">
        <v>0</v>
      </c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>
        <f t="shared" si="45"/>
        <v>0</v>
      </c>
      <c r="AF187" s="13" t="s">
        <v>310</v>
      </c>
      <c r="AG187" s="25" t="s">
        <v>311</v>
      </c>
      <c r="AH187" s="26">
        <v>0</v>
      </c>
      <c r="AI187" s="62">
        <f t="shared" si="32"/>
        <v>-1</v>
      </c>
      <c r="AJ187" s="62">
        <f t="shared" si="33"/>
        <v>-1</v>
      </c>
      <c r="AK187" s="62">
        <f t="shared" si="34"/>
        <v>-1</v>
      </c>
      <c r="AL187" s="62">
        <f t="shared" si="35"/>
        <v>-1</v>
      </c>
      <c r="AM187" s="62">
        <f t="shared" si="36"/>
        <v>-1</v>
      </c>
      <c r="AN187" s="62">
        <f t="shared" si="37"/>
        <v>-1</v>
      </c>
      <c r="AO187" s="62">
        <f t="shared" si="38"/>
        <v>-1</v>
      </c>
      <c r="AP187" s="62">
        <f t="shared" si="39"/>
        <v>-1</v>
      </c>
      <c r="AQ187" s="62">
        <f t="shared" si="40"/>
        <v>-1</v>
      </c>
      <c r="AR187" s="62">
        <f t="shared" si="41"/>
        <v>-1</v>
      </c>
      <c r="AS187" s="62">
        <f t="shared" si="42"/>
        <v>-1</v>
      </c>
      <c r="AT187" s="62">
        <f t="shared" si="43"/>
        <v>-1</v>
      </c>
      <c r="AU187" s="62">
        <f t="shared" si="44"/>
        <v>-1</v>
      </c>
    </row>
    <row r="188" spans="1:47" x14ac:dyDescent="0.25">
      <c r="A188" s="56">
        <v>2023</v>
      </c>
      <c r="B188" s="57" t="s">
        <v>312</v>
      </c>
      <c r="C188" s="58" t="s">
        <v>313</v>
      </c>
      <c r="D188" s="55">
        <v>15623000</v>
      </c>
      <c r="E188" s="55">
        <v>95923000</v>
      </c>
      <c r="F188" s="55">
        <v>48617821</v>
      </c>
      <c r="G188" s="55">
        <v>42773000</v>
      </c>
      <c r="H188" s="55">
        <v>41523000</v>
      </c>
      <c r="I188" s="55">
        <v>16023000</v>
      </c>
      <c r="J188" s="55">
        <v>17623000</v>
      </c>
      <c r="K188" s="55">
        <v>54823000</v>
      </c>
      <c r="L188" s="55">
        <v>41523000</v>
      </c>
      <c r="M188" s="55">
        <v>19793000</v>
      </c>
      <c r="N188" s="55">
        <v>21123000</v>
      </c>
      <c r="O188" s="55">
        <v>17623000</v>
      </c>
      <c r="P188" s="55">
        <v>432990821</v>
      </c>
      <c r="R188" s="55">
        <v>0</v>
      </c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>
        <f t="shared" si="45"/>
        <v>0</v>
      </c>
      <c r="AF188" s="14" t="s">
        <v>312</v>
      </c>
      <c r="AG188" s="9" t="s">
        <v>313</v>
      </c>
      <c r="AH188" s="10">
        <f>+AH189+AH190+AH191+AH192</f>
        <v>0</v>
      </c>
      <c r="AI188" s="55">
        <f t="shared" si="32"/>
        <v>-1</v>
      </c>
      <c r="AJ188" s="55">
        <f t="shared" si="33"/>
        <v>-1</v>
      </c>
      <c r="AK188" s="55">
        <f t="shared" si="34"/>
        <v>-1</v>
      </c>
      <c r="AL188" s="55">
        <f t="shared" si="35"/>
        <v>-1</v>
      </c>
      <c r="AM188" s="55">
        <f t="shared" si="36"/>
        <v>-1</v>
      </c>
      <c r="AN188" s="55">
        <f t="shared" si="37"/>
        <v>-1</v>
      </c>
      <c r="AO188" s="55">
        <f t="shared" si="38"/>
        <v>-1</v>
      </c>
      <c r="AP188" s="55">
        <f t="shared" si="39"/>
        <v>-1</v>
      </c>
      <c r="AQ188" s="55">
        <f t="shared" si="40"/>
        <v>-1</v>
      </c>
      <c r="AR188" s="55">
        <f t="shared" si="41"/>
        <v>-1</v>
      </c>
      <c r="AS188" s="55">
        <f t="shared" si="42"/>
        <v>-1</v>
      </c>
      <c r="AT188" s="55">
        <f t="shared" si="43"/>
        <v>-1</v>
      </c>
      <c r="AU188" s="55">
        <f t="shared" si="44"/>
        <v>-1</v>
      </c>
    </row>
    <row r="189" spans="1:47" x14ac:dyDescent="0.25">
      <c r="A189" s="59">
        <v>2023</v>
      </c>
      <c r="B189" s="60" t="s">
        <v>314</v>
      </c>
      <c r="C189" s="61" t="s">
        <v>315</v>
      </c>
      <c r="D189" s="62">
        <v>0</v>
      </c>
      <c r="E189" s="62">
        <v>31000000</v>
      </c>
      <c r="F189" s="62">
        <v>3699800</v>
      </c>
      <c r="G189" s="62">
        <v>1000000</v>
      </c>
      <c r="H189" s="62">
        <v>0</v>
      </c>
      <c r="I189" s="62">
        <v>400000</v>
      </c>
      <c r="J189" s="62">
        <v>2000000</v>
      </c>
      <c r="K189" s="62">
        <v>1000000</v>
      </c>
      <c r="L189" s="62">
        <v>0</v>
      </c>
      <c r="M189" s="62">
        <v>0</v>
      </c>
      <c r="N189" s="62">
        <v>0</v>
      </c>
      <c r="O189" s="62">
        <v>0</v>
      </c>
      <c r="P189" s="62">
        <v>39099800</v>
      </c>
      <c r="R189" s="62">
        <v>0</v>
      </c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>
        <f t="shared" si="45"/>
        <v>0</v>
      </c>
      <c r="AF189" s="13" t="s">
        <v>314</v>
      </c>
      <c r="AG189" s="25" t="s">
        <v>315</v>
      </c>
      <c r="AH189" s="26">
        <v>0</v>
      </c>
      <c r="AI189" s="62" t="e">
        <f t="shared" si="32"/>
        <v>#DIV/0!</v>
      </c>
      <c r="AJ189" s="62">
        <f t="shared" si="33"/>
        <v>-1</v>
      </c>
      <c r="AK189" s="62">
        <f t="shared" si="34"/>
        <v>-1</v>
      </c>
      <c r="AL189" s="62">
        <f t="shared" si="35"/>
        <v>-1</v>
      </c>
      <c r="AM189" s="62" t="e">
        <f t="shared" si="36"/>
        <v>#DIV/0!</v>
      </c>
      <c r="AN189" s="62">
        <f t="shared" si="37"/>
        <v>-1</v>
      </c>
      <c r="AO189" s="62">
        <f t="shared" si="38"/>
        <v>-1</v>
      </c>
      <c r="AP189" s="62">
        <f t="shared" si="39"/>
        <v>-1</v>
      </c>
      <c r="AQ189" s="62" t="e">
        <f t="shared" si="40"/>
        <v>#DIV/0!</v>
      </c>
      <c r="AR189" s="62" t="e">
        <f t="shared" si="41"/>
        <v>#DIV/0!</v>
      </c>
      <c r="AS189" s="62" t="e">
        <f t="shared" si="42"/>
        <v>#DIV/0!</v>
      </c>
      <c r="AT189" s="62" t="e">
        <f t="shared" si="43"/>
        <v>#DIV/0!</v>
      </c>
      <c r="AU189" s="62">
        <f t="shared" si="44"/>
        <v>-1</v>
      </c>
    </row>
    <row r="190" spans="1:47" x14ac:dyDescent="0.25">
      <c r="A190" s="59">
        <v>2023</v>
      </c>
      <c r="B190" s="60" t="s">
        <v>316</v>
      </c>
      <c r="C190" s="61" t="s">
        <v>317</v>
      </c>
      <c r="D190" s="62">
        <v>15623000</v>
      </c>
      <c r="E190" s="62">
        <v>34923000</v>
      </c>
      <c r="F190" s="62">
        <v>41523000</v>
      </c>
      <c r="G190" s="62">
        <v>41523000</v>
      </c>
      <c r="H190" s="62">
        <v>41523000</v>
      </c>
      <c r="I190" s="62">
        <v>15623000</v>
      </c>
      <c r="J190" s="62">
        <v>15623000</v>
      </c>
      <c r="K190" s="62">
        <v>53823000</v>
      </c>
      <c r="L190" s="62">
        <v>41523000</v>
      </c>
      <c r="M190" s="62">
        <v>19793000</v>
      </c>
      <c r="N190" s="62">
        <v>21123000</v>
      </c>
      <c r="O190" s="62">
        <v>17623000</v>
      </c>
      <c r="P190" s="62">
        <v>360246000</v>
      </c>
      <c r="R190" s="62">
        <v>0</v>
      </c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>
        <f t="shared" si="45"/>
        <v>0</v>
      </c>
      <c r="AF190" s="13" t="s">
        <v>316</v>
      </c>
      <c r="AG190" s="25" t="s">
        <v>317</v>
      </c>
      <c r="AH190" s="26">
        <v>0</v>
      </c>
      <c r="AI190" s="62">
        <f t="shared" si="32"/>
        <v>-1</v>
      </c>
      <c r="AJ190" s="62">
        <f t="shared" si="33"/>
        <v>-1</v>
      </c>
      <c r="AK190" s="62">
        <f t="shared" si="34"/>
        <v>-1</v>
      </c>
      <c r="AL190" s="62">
        <f t="shared" si="35"/>
        <v>-1</v>
      </c>
      <c r="AM190" s="62">
        <f t="shared" si="36"/>
        <v>-1</v>
      </c>
      <c r="AN190" s="62">
        <f t="shared" si="37"/>
        <v>-1</v>
      </c>
      <c r="AO190" s="62">
        <f t="shared" si="38"/>
        <v>-1</v>
      </c>
      <c r="AP190" s="62">
        <f t="shared" si="39"/>
        <v>-1</v>
      </c>
      <c r="AQ190" s="62">
        <f t="shared" si="40"/>
        <v>-1</v>
      </c>
      <c r="AR190" s="62">
        <f t="shared" si="41"/>
        <v>-1</v>
      </c>
      <c r="AS190" s="62">
        <f t="shared" si="42"/>
        <v>-1</v>
      </c>
      <c r="AT190" s="62">
        <f t="shared" si="43"/>
        <v>-1</v>
      </c>
      <c r="AU190" s="62">
        <f t="shared" si="44"/>
        <v>-1</v>
      </c>
    </row>
    <row r="191" spans="1:47" x14ac:dyDescent="0.25">
      <c r="A191" s="59">
        <v>2023</v>
      </c>
      <c r="B191" s="60" t="s">
        <v>318</v>
      </c>
      <c r="C191" s="61" t="s">
        <v>319</v>
      </c>
      <c r="D191" s="62">
        <v>0</v>
      </c>
      <c r="E191" s="62">
        <v>30000000</v>
      </c>
      <c r="F191" s="62">
        <v>3395021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33395021</v>
      </c>
      <c r="R191" s="62">
        <v>0</v>
      </c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>
        <f t="shared" si="45"/>
        <v>0</v>
      </c>
      <c r="AF191" s="13" t="s">
        <v>318</v>
      </c>
      <c r="AG191" s="25" t="s">
        <v>319</v>
      </c>
      <c r="AH191" s="26">
        <v>0</v>
      </c>
      <c r="AI191" s="62" t="e">
        <f t="shared" si="32"/>
        <v>#DIV/0!</v>
      </c>
      <c r="AJ191" s="62">
        <f t="shared" si="33"/>
        <v>-1</v>
      </c>
      <c r="AK191" s="62">
        <f t="shared" si="34"/>
        <v>-1</v>
      </c>
      <c r="AL191" s="62" t="e">
        <f t="shared" si="35"/>
        <v>#DIV/0!</v>
      </c>
      <c r="AM191" s="62" t="e">
        <f t="shared" si="36"/>
        <v>#DIV/0!</v>
      </c>
      <c r="AN191" s="62" t="e">
        <f t="shared" si="37"/>
        <v>#DIV/0!</v>
      </c>
      <c r="AO191" s="62" t="e">
        <f t="shared" si="38"/>
        <v>#DIV/0!</v>
      </c>
      <c r="AP191" s="62" t="e">
        <f t="shared" si="39"/>
        <v>#DIV/0!</v>
      </c>
      <c r="AQ191" s="62" t="e">
        <f t="shared" si="40"/>
        <v>#DIV/0!</v>
      </c>
      <c r="AR191" s="62" t="e">
        <f t="shared" si="41"/>
        <v>#DIV/0!</v>
      </c>
      <c r="AS191" s="62" t="e">
        <f t="shared" si="42"/>
        <v>#DIV/0!</v>
      </c>
      <c r="AT191" s="62" t="e">
        <f t="shared" si="43"/>
        <v>#DIV/0!</v>
      </c>
      <c r="AU191" s="62">
        <f t="shared" si="44"/>
        <v>-1</v>
      </c>
    </row>
    <row r="192" spans="1:47" x14ac:dyDescent="0.25">
      <c r="A192" s="59">
        <v>2023</v>
      </c>
      <c r="B192" s="60" t="s">
        <v>320</v>
      </c>
      <c r="C192" s="61" t="s">
        <v>321</v>
      </c>
      <c r="D192" s="62">
        <v>0</v>
      </c>
      <c r="E192" s="62">
        <v>0</v>
      </c>
      <c r="F192" s="62">
        <v>0</v>
      </c>
      <c r="G192" s="62">
        <v>250000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250000</v>
      </c>
      <c r="R192" s="62">
        <v>0</v>
      </c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>
        <f t="shared" ref="AD192:AD216" si="46">SUM(R192:AC192)</f>
        <v>0</v>
      </c>
      <c r="AF192" s="13" t="s">
        <v>320</v>
      </c>
      <c r="AG192" s="25" t="s">
        <v>321</v>
      </c>
      <c r="AH192" s="26">
        <v>0</v>
      </c>
      <c r="AI192" s="62" t="e">
        <f t="shared" si="32"/>
        <v>#DIV/0!</v>
      </c>
      <c r="AJ192" s="62" t="e">
        <f t="shared" si="33"/>
        <v>#DIV/0!</v>
      </c>
      <c r="AK192" s="62" t="e">
        <f t="shared" si="34"/>
        <v>#DIV/0!</v>
      </c>
      <c r="AL192" s="62">
        <f t="shared" si="35"/>
        <v>-1</v>
      </c>
      <c r="AM192" s="62" t="e">
        <f t="shared" si="36"/>
        <v>#DIV/0!</v>
      </c>
      <c r="AN192" s="62" t="e">
        <f t="shared" si="37"/>
        <v>#DIV/0!</v>
      </c>
      <c r="AO192" s="62" t="e">
        <f t="shared" si="38"/>
        <v>#DIV/0!</v>
      </c>
      <c r="AP192" s="62" t="e">
        <f t="shared" si="39"/>
        <v>#DIV/0!</v>
      </c>
      <c r="AQ192" s="62" t="e">
        <f t="shared" si="40"/>
        <v>#DIV/0!</v>
      </c>
      <c r="AR192" s="62" t="e">
        <f t="shared" si="41"/>
        <v>#DIV/0!</v>
      </c>
      <c r="AS192" s="62" t="e">
        <f t="shared" si="42"/>
        <v>#DIV/0!</v>
      </c>
      <c r="AT192" s="62" t="e">
        <f t="shared" si="43"/>
        <v>#DIV/0!</v>
      </c>
      <c r="AU192" s="62">
        <f t="shared" si="44"/>
        <v>-1</v>
      </c>
    </row>
    <row r="193" spans="1:47" x14ac:dyDescent="0.25">
      <c r="A193" s="56">
        <v>2023</v>
      </c>
      <c r="B193" s="57" t="s">
        <v>322</v>
      </c>
      <c r="C193" s="58" t="s">
        <v>323</v>
      </c>
      <c r="D193" s="55">
        <v>5700000</v>
      </c>
      <c r="E193" s="55">
        <v>4000000</v>
      </c>
      <c r="F193" s="55">
        <v>500000</v>
      </c>
      <c r="G193" s="55">
        <v>0</v>
      </c>
      <c r="H193" s="55">
        <v>20000000</v>
      </c>
      <c r="I193" s="55">
        <v>0</v>
      </c>
      <c r="J193" s="55">
        <v>700000</v>
      </c>
      <c r="K193" s="55">
        <v>4000000</v>
      </c>
      <c r="L193" s="55">
        <v>0</v>
      </c>
      <c r="M193" s="55">
        <v>0</v>
      </c>
      <c r="N193" s="55">
        <v>0</v>
      </c>
      <c r="O193" s="55">
        <v>1400000</v>
      </c>
      <c r="P193" s="55">
        <v>36300000</v>
      </c>
      <c r="R193" s="55">
        <v>0</v>
      </c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>
        <f t="shared" si="46"/>
        <v>0</v>
      </c>
      <c r="AF193" s="14" t="s">
        <v>322</v>
      </c>
      <c r="AG193" s="9" t="s">
        <v>323</v>
      </c>
      <c r="AH193" s="10">
        <f>+AH194+AH195</f>
        <v>0</v>
      </c>
      <c r="AI193" s="55">
        <f t="shared" si="32"/>
        <v>-1</v>
      </c>
      <c r="AJ193" s="55">
        <f t="shared" si="33"/>
        <v>-1</v>
      </c>
      <c r="AK193" s="55">
        <f t="shared" si="34"/>
        <v>-1</v>
      </c>
      <c r="AL193" s="55" t="e">
        <f t="shared" si="35"/>
        <v>#DIV/0!</v>
      </c>
      <c r="AM193" s="55">
        <f t="shared" si="36"/>
        <v>-1</v>
      </c>
      <c r="AN193" s="55" t="e">
        <f t="shared" si="37"/>
        <v>#DIV/0!</v>
      </c>
      <c r="AO193" s="55">
        <f t="shared" si="38"/>
        <v>-1</v>
      </c>
      <c r="AP193" s="55">
        <f t="shared" si="39"/>
        <v>-1</v>
      </c>
      <c r="AQ193" s="55" t="e">
        <f t="shared" si="40"/>
        <v>#DIV/0!</v>
      </c>
      <c r="AR193" s="55" t="e">
        <f t="shared" si="41"/>
        <v>#DIV/0!</v>
      </c>
      <c r="AS193" s="55" t="e">
        <f t="shared" si="42"/>
        <v>#DIV/0!</v>
      </c>
      <c r="AT193" s="55">
        <f t="shared" si="43"/>
        <v>-1</v>
      </c>
      <c r="AU193" s="55">
        <f t="shared" si="44"/>
        <v>-1</v>
      </c>
    </row>
    <row r="194" spans="1:47" x14ac:dyDescent="0.25">
      <c r="A194" s="59">
        <v>2023</v>
      </c>
      <c r="B194" s="60" t="s">
        <v>324</v>
      </c>
      <c r="C194" s="61" t="s">
        <v>325</v>
      </c>
      <c r="D194" s="62">
        <v>0</v>
      </c>
      <c r="E194" s="62">
        <v>0</v>
      </c>
      <c r="F194" s="62">
        <v>0</v>
      </c>
      <c r="G194" s="62">
        <v>0</v>
      </c>
      <c r="H194" s="62">
        <v>20000000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20000000</v>
      </c>
      <c r="R194" s="62">
        <v>0</v>
      </c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>
        <f t="shared" si="46"/>
        <v>0</v>
      </c>
      <c r="AF194" s="13" t="s">
        <v>324</v>
      </c>
      <c r="AG194" s="25" t="s">
        <v>325</v>
      </c>
      <c r="AH194" s="26">
        <v>0</v>
      </c>
      <c r="AI194" s="62" t="e">
        <f t="shared" si="32"/>
        <v>#DIV/0!</v>
      </c>
      <c r="AJ194" s="62" t="e">
        <f t="shared" si="33"/>
        <v>#DIV/0!</v>
      </c>
      <c r="AK194" s="62" t="e">
        <f t="shared" si="34"/>
        <v>#DIV/0!</v>
      </c>
      <c r="AL194" s="62" t="e">
        <f t="shared" si="35"/>
        <v>#DIV/0!</v>
      </c>
      <c r="AM194" s="62">
        <f t="shared" si="36"/>
        <v>-1</v>
      </c>
      <c r="AN194" s="62" t="e">
        <f t="shared" si="37"/>
        <v>#DIV/0!</v>
      </c>
      <c r="AO194" s="62" t="e">
        <f t="shared" si="38"/>
        <v>#DIV/0!</v>
      </c>
      <c r="AP194" s="62" t="e">
        <f t="shared" si="39"/>
        <v>#DIV/0!</v>
      </c>
      <c r="AQ194" s="62" t="e">
        <f t="shared" si="40"/>
        <v>#DIV/0!</v>
      </c>
      <c r="AR194" s="62" t="e">
        <f t="shared" si="41"/>
        <v>#DIV/0!</v>
      </c>
      <c r="AS194" s="62" t="e">
        <f t="shared" si="42"/>
        <v>#DIV/0!</v>
      </c>
      <c r="AT194" s="62" t="e">
        <f t="shared" si="43"/>
        <v>#DIV/0!</v>
      </c>
      <c r="AU194" s="62">
        <f t="shared" si="44"/>
        <v>-1</v>
      </c>
    </row>
    <row r="195" spans="1:47" x14ac:dyDescent="0.25">
      <c r="A195" s="59">
        <v>2023</v>
      </c>
      <c r="B195" s="60" t="s">
        <v>326</v>
      </c>
      <c r="C195" s="61" t="s">
        <v>327</v>
      </c>
      <c r="D195" s="62">
        <v>5700000</v>
      </c>
      <c r="E195" s="62">
        <v>4000000</v>
      </c>
      <c r="F195" s="62">
        <v>500000</v>
      </c>
      <c r="G195" s="62">
        <v>0</v>
      </c>
      <c r="H195" s="62">
        <v>0</v>
      </c>
      <c r="I195" s="62">
        <v>0</v>
      </c>
      <c r="J195" s="62">
        <v>700000</v>
      </c>
      <c r="K195" s="62">
        <v>4000000</v>
      </c>
      <c r="L195" s="62">
        <v>0</v>
      </c>
      <c r="M195" s="62">
        <v>0</v>
      </c>
      <c r="N195" s="62">
        <v>0</v>
      </c>
      <c r="O195" s="62">
        <v>1400000</v>
      </c>
      <c r="P195" s="62">
        <v>16300000</v>
      </c>
      <c r="R195" s="62">
        <v>0</v>
      </c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>
        <f t="shared" si="46"/>
        <v>0</v>
      </c>
      <c r="AF195" s="13" t="s">
        <v>326</v>
      </c>
      <c r="AG195" s="25" t="s">
        <v>327</v>
      </c>
      <c r="AH195" s="26">
        <v>0</v>
      </c>
      <c r="AI195" s="62">
        <f t="shared" si="32"/>
        <v>-1</v>
      </c>
      <c r="AJ195" s="62">
        <f t="shared" si="33"/>
        <v>-1</v>
      </c>
      <c r="AK195" s="62">
        <f t="shared" si="34"/>
        <v>-1</v>
      </c>
      <c r="AL195" s="62" t="e">
        <f t="shared" si="35"/>
        <v>#DIV/0!</v>
      </c>
      <c r="AM195" s="62" t="e">
        <f t="shared" si="36"/>
        <v>#DIV/0!</v>
      </c>
      <c r="AN195" s="62" t="e">
        <f t="shared" si="37"/>
        <v>#DIV/0!</v>
      </c>
      <c r="AO195" s="62">
        <f t="shared" si="38"/>
        <v>-1</v>
      </c>
      <c r="AP195" s="62">
        <f t="shared" si="39"/>
        <v>-1</v>
      </c>
      <c r="AQ195" s="62" t="e">
        <f t="shared" si="40"/>
        <v>#DIV/0!</v>
      </c>
      <c r="AR195" s="62" t="e">
        <f t="shared" si="41"/>
        <v>#DIV/0!</v>
      </c>
      <c r="AS195" s="62" t="e">
        <f t="shared" si="42"/>
        <v>#DIV/0!</v>
      </c>
      <c r="AT195" s="62">
        <f t="shared" si="43"/>
        <v>-1</v>
      </c>
      <c r="AU195" s="62">
        <f t="shared" si="44"/>
        <v>-1</v>
      </c>
    </row>
    <row r="196" spans="1:47" x14ac:dyDescent="0.25">
      <c r="A196" s="56">
        <v>2023</v>
      </c>
      <c r="B196" s="57" t="s">
        <v>328</v>
      </c>
      <c r="C196" s="58" t="s">
        <v>329</v>
      </c>
      <c r="D196" s="55">
        <v>3333333.3333333335</v>
      </c>
      <c r="E196" s="55">
        <v>4683333.333333334</v>
      </c>
      <c r="F196" s="55">
        <v>3633333.3333333335</v>
      </c>
      <c r="G196" s="55">
        <v>3333333.3333333335</v>
      </c>
      <c r="H196" s="55">
        <v>3333333.3333333335</v>
      </c>
      <c r="I196" s="55">
        <v>3333333.3333333335</v>
      </c>
      <c r="J196" s="55">
        <v>3333333.3333333335</v>
      </c>
      <c r="K196" s="55">
        <v>4683333.333333334</v>
      </c>
      <c r="L196" s="55">
        <v>3333333.3333333335</v>
      </c>
      <c r="M196" s="55">
        <v>3333333.3333333335</v>
      </c>
      <c r="N196" s="55">
        <v>3333333.3333333335</v>
      </c>
      <c r="O196" s="55">
        <v>3333333.3333333335</v>
      </c>
      <c r="P196" s="55">
        <v>43000000</v>
      </c>
      <c r="R196" s="55">
        <v>0</v>
      </c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>
        <f t="shared" si="46"/>
        <v>0</v>
      </c>
      <c r="AF196" s="14" t="s">
        <v>328</v>
      </c>
      <c r="AG196" s="9" t="s">
        <v>329</v>
      </c>
      <c r="AH196" s="10">
        <f>+AH197+AH198</f>
        <v>0</v>
      </c>
      <c r="AI196" s="55">
        <f t="shared" si="32"/>
        <v>-1</v>
      </c>
      <c r="AJ196" s="55">
        <f t="shared" si="33"/>
        <v>-1</v>
      </c>
      <c r="AK196" s="55">
        <f t="shared" si="34"/>
        <v>-1</v>
      </c>
      <c r="AL196" s="55">
        <f t="shared" si="35"/>
        <v>-1</v>
      </c>
      <c r="AM196" s="55">
        <f t="shared" si="36"/>
        <v>-1</v>
      </c>
      <c r="AN196" s="55">
        <f t="shared" si="37"/>
        <v>-1</v>
      </c>
      <c r="AO196" s="55">
        <f t="shared" si="38"/>
        <v>-1</v>
      </c>
      <c r="AP196" s="55">
        <f t="shared" si="39"/>
        <v>-1</v>
      </c>
      <c r="AQ196" s="55">
        <f t="shared" si="40"/>
        <v>-1</v>
      </c>
      <c r="AR196" s="55">
        <f t="shared" si="41"/>
        <v>-1</v>
      </c>
      <c r="AS196" s="55">
        <f t="shared" si="42"/>
        <v>-1</v>
      </c>
      <c r="AT196" s="55">
        <f t="shared" si="43"/>
        <v>-1</v>
      </c>
      <c r="AU196" s="55">
        <f t="shared" si="44"/>
        <v>-1</v>
      </c>
    </row>
    <row r="197" spans="1:47" x14ac:dyDescent="0.25">
      <c r="A197" s="59">
        <v>2023</v>
      </c>
      <c r="B197" s="60" t="s">
        <v>330</v>
      </c>
      <c r="C197" s="61" t="s">
        <v>331</v>
      </c>
      <c r="D197" s="62">
        <v>0</v>
      </c>
      <c r="E197" s="62">
        <v>1350000</v>
      </c>
      <c r="F197" s="62">
        <v>300000</v>
      </c>
      <c r="G197" s="62">
        <v>0</v>
      </c>
      <c r="H197" s="62">
        <v>0</v>
      </c>
      <c r="I197" s="62">
        <v>0</v>
      </c>
      <c r="J197" s="62">
        <v>0</v>
      </c>
      <c r="K197" s="62">
        <v>1350000</v>
      </c>
      <c r="L197" s="62">
        <v>0</v>
      </c>
      <c r="M197" s="62">
        <v>0</v>
      </c>
      <c r="N197" s="62">
        <v>0</v>
      </c>
      <c r="O197" s="62">
        <v>0</v>
      </c>
      <c r="P197" s="62">
        <v>3000000</v>
      </c>
      <c r="R197" s="62">
        <v>0</v>
      </c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>
        <f t="shared" si="46"/>
        <v>0</v>
      </c>
      <c r="AF197" s="13" t="s">
        <v>330</v>
      </c>
      <c r="AG197" s="25" t="s">
        <v>331</v>
      </c>
      <c r="AH197" s="26">
        <v>0</v>
      </c>
      <c r="AI197" s="62" t="e">
        <f t="shared" si="32"/>
        <v>#DIV/0!</v>
      </c>
      <c r="AJ197" s="62">
        <f t="shared" si="33"/>
        <v>-1</v>
      </c>
      <c r="AK197" s="62">
        <f t="shared" si="34"/>
        <v>-1</v>
      </c>
      <c r="AL197" s="62" t="e">
        <f t="shared" si="35"/>
        <v>#DIV/0!</v>
      </c>
      <c r="AM197" s="62" t="e">
        <f t="shared" si="36"/>
        <v>#DIV/0!</v>
      </c>
      <c r="AN197" s="62" t="e">
        <f t="shared" si="37"/>
        <v>#DIV/0!</v>
      </c>
      <c r="AO197" s="62" t="e">
        <f t="shared" si="38"/>
        <v>#DIV/0!</v>
      </c>
      <c r="AP197" s="62">
        <f t="shared" si="39"/>
        <v>-1</v>
      </c>
      <c r="AQ197" s="62" t="e">
        <f t="shared" si="40"/>
        <v>#DIV/0!</v>
      </c>
      <c r="AR197" s="62" t="e">
        <f t="shared" si="41"/>
        <v>#DIV/0!</v>
      </c>
      <c r="AS197" s="62" t="e">
        <f t="shared" si="42"/>
        <v>#DIV/0!</v>
      </c>
      <c r="AT197" s="62" t="e">
        <f t="shared" si="43"/>
        <v>#DIV/0!</v>
      </c>
      <c r="AU197" s="62">
        <f t="shared" si="44"/>
        <v>-1</v>
      </c>
    </row>
    <row r="198" spans="1:47" x14ac:dyDescent="0.25">
      <c r="A198" s="59">
        <v>2023</v>
      </c>
      <c r="B198" s="60" t="s">
        <v>332</v>
      </c>
      <c r="C198" s="61" t="s">
        <v>333</v>
      </c>
      <c r="D198" s="62">
        <v>3333333.3333333335</v>
      </c>
      <c r="E198" s="62">
        <v>3333333.3333333335</v>
      </c>
      <c r="F198" s="62">
        <v>3333333.3333333335</v>
      </c>
      <c r="G198" s="62">
        <v>3333333.3333333335</v>
      </c>
      <c r="H198" s="62">
        <v>3333333.3333333335</v>
      </c>
      <c r="I198" s="62">
        <v>3333333.3333333335</v>
      </c>
      <c r="J198" s="62">
        <v>3333333.3333333335</v>
      </c>
      <c r="K198" s="62">
        <v>3333333.3333333335</v>
      </c>
      <c r="L198" s="62">
        <v>3333333.3333333335</v>
      </c>
      <c r="M198" s="62">
        <v>3333333.3333333335</v>
      </c>
      <c r="N198" s="62">
        <v>3333333.3333333335</v>
      </c>
      <c r="O198" s="62">
        <v>3333333.3333333335</v>
      </c>
      <c r="P198" s="62">
        <v>40000000</v>
      </c>
      <c r="R198" s="62">
        <v>0</v>
      </c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>
        <f t="shared" si="46"/>
        <v>0</v>
      </c>
      <c r="AF198" s="13" t="s">
        <v>332</v>
      </c>
      <c r="AG198" s="25" t="s">
        <v>333</v>
      </c>
      <c r="AH198" s="26">
        <v>0</v>
      </c>
      <c r="AI198" s="62">
        <f t="shared" si="32"/>
        <v>-1</v>
      </c>
      <c r="AJ198" s="62">
        <f t="shared" si="33"/>
        <v>-1</v>
      </c>
      <c r="AK198" s="62">
        <f t="shared" si="34"/>
        <v>-1</v>
      </c>
      <c r="AL198" s="62">
        <f t="shared" si="35"/>
        <v>-1</v>
      </c>
      <c r="AM198" s="62">
        <f t="shared" si="36"/>
        <v>-1</v>
      </c>
      <c r="AN198" s="62">
        <f t="shared" si="37"/>
        <v>-1</v>
      </c>
      <c r="AO198" s="62">
        <f t="shared" si="38"/>
        <v>-1</v>
      </c>
      <c r="AP198" s="62">
        <f t="shared" si="39"/>
        <v>-1</v>
      </c>
      <c r="AQ198" s="62">
        <f t="shared" si="40"/>
        <v>-1</v>
      </c>
      <c r="AR198" s="62">
        <f t="shared" si="41"/>
        <v>-1</v>
      </c>
      <c r="AS198" s="62">
        <f t="shared" si="42"/>
        <v>-1</v>
      </c>
      <c r="AT198" s="62">
        <f t="shared" si="43"/>
        <v>-1</v>
      </c>
      <c r="AU198" s="62">
        <f t="shared" si="44"/>
        <v>-1</v>
      </c>
    </row>
    <row r="199" spans="1:47" x14ac:dyDescent="0.25">
      <c r="A199" s="56">
        <v>2023</v>
      </c>
      <c r="B199" s="57" t="s">
        <v>334</v>
      </c>
      <c r="C199" s="58" t="s">
        <v>335</v>
      </c>
      <c r="D199" s="55">
        <v>0</v>
      </c>
      <c r="E199" s="55">
        <v>35500000</v>
      </c>
      <c r="F199" s="55">
        <v>24354799</v>
      </c>
      <c r="G199" s="55">
        <v>500000</v>
      </c>
      <c r="H199" s="55">
        <v>4000000</v>
      </c>
      <c r="I199" s="55">
        <v>300000</v>
      </c>
      <c r="J199" s="55">
        <v>1000000</v>
      </c>
      <c r="K199" s="55">
        <v>500000</v>
      </c>
      <c r="L199" s="55">
        <v>0</v>
      </c>
      <c r="M199" s="55">
        <v>0</v>
      </c>
      <c r="N199" s="55">
        <v>0</v>
      </c>
      <c r="O199" s="55">
        <v>0</v>
      </c>
      <c r="P199" s="55">
        <v>66154799</v>
      </c>
      <c r="R199" s="55">
        <v>0</v>
      </c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>
        <f t="shared" si="46"/>
        <v>0</v>
      </c>
      <c r="AF199" s="14" t="s">
        <v>334</v>
      </c>
      <c r="AG199" s="9" t="s">
        <v>335</v>
      </c>
      <c r="AH199" s="10">
        <f>+AH200+AH203+AH204</f>
        <v>0</v>
      </c>
      <c r="AI199" s="55" t="e">
        <f t="shared" si="32"/>
        <v>#DIV/0!</v>
      </c>
      <c r="AJ199" s="55">
        <f t="shared" si="33"/>
        <v>-1</v>
      </c>
      <c r="AK199" s="55">
        <f t="shared" si="34"/>
        <v>-1</v>
      </c>
      <c r="AL199" s="55">
        <f t="shared" si="35"/>
        <v>-1</v>
      </c>
      <c r="AM199" s="55">
        <f t="shared" si="36"/>
        <v>-1</v>
      </c>
      <c r="AN199" s="55">
        <f t="shared" si="37"/>
        <v>-1</v>
      </c>
      <c r="AO199" s="55">
        <f t="shared" si="38"/>
        <v>-1</v>
      </c>
      <c r="AP199" s="55">
        <f t="shared" si="39"/>
        <v>-1</v>
      </c>
      <c r="AQ199" s="55" t="e">
        <f t="shared" si="40"/>
        <v>#DIV/0!</v>
      </c>
      <c r="AR199" s="55" t="e">
        <f t="shared" si="41"/>
        <v>#DIV/0!</v>
      </c>
      <c r="AS199" s="55" t="e">
        <f t="shared" si="42"/>
        <v>#DIV/0!</v>
      </c>
      <c r="AT199" s="55" t="e">
        <f t="shared" si="43"/>
        <v>#DIV/0!</v>
      </c>
      <c r="AU199" s="55">
        <f t="shared" si="44"/>
        <v>-1</v>
      </c>
    </row>
    <row r="200" spans="1:47" x14ac:dyDescent="0.25">
      <c r="A200" s="56">
        <v>2023</v>
      </c>
      <c r="B200" s="57" t="s">
        <v>336</v>
      </c>
      <c r="C200" s="58" t="s">
        <v>147</v>
      </c>
      <c r="D200" s="55">
        <v>0</v>
      </c>
      <c r="E200" s="55">
        <v>0</v>
      </c>
      <c r="F200" s="55">
        <v>20000000</v>
      </c>
      <c r="G200" s="55">
        <v>0</v>
      </c>
      <c r="H200" s="55">
        <v>4000000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24000000</v>
      </c>
      <c r="R200" s="55">
        <v>0</v>
      </c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>
        <f t="shared" si="46"/>
        <v>0</v>
      </c>
      <c r="AF200" s="14" t="s">
        <v>336</v>
      </c>
      <c r="AG200" s="9" t="s">
        <v>147</v>
      </c>
      <c r="AH200" s="10">
        <f>+AH201+AH202</f>
        <v>0</v>
      </c>
      <c r="AI200" s="55" t="e">
        <f t="shared" si="32"/>
        <v>#DIV/0!</v>
      </c>
      <c r="AJ200" s="55" t="e">
        <f t="shared" si="33"/>
        <v>#DIV/0!</v>
      </c>
      <c r="AK200" s="55">
        <f t="shared" si="34"/>
        <v>-1</v>
      </c>
      <c r="AL200" s="55" t="e">
        <f t="shared" si="35"/>
        <v>#DIV/0!</v>
      </c>
      <c r="AM200" s="55">
        <f t="shared" si="36"/>
        <v>-1</v>
      </c>
      <c r="AN200" s="55" t="e">
        <f t="shared" si="37"/>
        <v>#DIV/0!</v>
      </c>
      <c r="AO200" s="55" t="e">
        <f t="shared" si="38"/>
        <v>#DIV/0!</v>
      </c>
      <c r="AP200" s="55" t="e">
        <f t="shared" si="39"/>
        <v>#DIV/0!</v>
      </c>
      <c r="AQ200" s="55" t="e">
        <f t="shared" si="40"/>
        <v>#DIV/0!</v>
      </c>
      <c r="AR200" s="55" t="e">
        <f t="shared" si="41"/>
        <v>#DIV/0!</v>
      </c>
      <c r="AS200" s="55" t="e">
        <f t="shared" si="42"/>
        <v>#DIV/0!</v>
      </c>
      <c r="AT200" s="55" t="e">
        <f t="shared" si="43"/>
        <v>#DIV/0!</v>
      </c>
      <c r="AU200" s="55">
        <f t="shared" si="44"/>
        <v>-1</v>
      </c>
    </row>
    <row r="201" spans="1:47" x14ac:dyDescent="0.25">
      <c r="A201" s="59">
        <v>2023</v>
      </c>
      <c r="B201" s="60" t="s">
        <v>337</v>
      </c>
      <c r="C201" s="61" t="s">
        <v>149</v>
      </c>
      <c r="D201" s="62">
        <v>0</v>
      </c>
      <c r="E201" s="62">
        <v>0</v>
      </c>
      <c r="F201" s="62">
        <v>0</v>
      </c>
      <c r="G201" s="62">
        <v>0</v>
      </c>
      <c r="H201" s="62">
        <v>4000000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4000000</v>
      </c>
      <c r="R201" s="62">
        <v>0</v>
      </c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>
        <f t="shared" si="46"/>
        <v>0</v>
      </c>
      <c r="AF201" s="13" t="s">
        <v>337</v>
      </c>
      <c r="AG201" s="25" t="s">
        <v>149</v>
      </c>
      <c r="AH201" s="26">
        <v>0</v>
      </c>
      <c r="AI201" s="62" t="e">
        <f t="shared" ref="AI201:AI264" si="47">+(R201-D201)/D201</f>
        <v>#DIV/0!</v>
      </c>
      <c r="AJ201" s="62" t="e">
        <f t="shared" si="33"/>
        <v>#DIV/0!</v>
      </c>
      <c r="AK201" s="62" t="e">
        <f t="shared" si="34"/>
        <v>#DIV/0!</v>
      </c>
      <c r="AL201" s="62" t="e">
        <f t="shared" si="35"/>
        <v>#DIV/0!</v>
      </c>
      <c r="AM201" s="62">
        <f t="shared" si="36"/>
        <v>-1</v>
      </c>
      <c r="AN201" s="62" t="e">
        <f t="shared" si="37"/>
        <v>#DIV/0!</v>
      </c>
      <c r="AO201" s="62" t="e">
        <f t="shared" si="38"/>
        <v>#DIV/0!</v>
      </c>
      <c r="AP201" s="62" t="e">
        <f t="shared" si="39"/>
        <v>#DIV/0!</v>
      </c>
      <c r="AQ201" s="62" t="e">
        <f t="shared" si="40"/>
        <v>#DIV/0!</v>
      </c>
      <c r="AR201" s="62" t="e">
        <f t="shared" si="41"/>
        <v>#DIV/0!</v>
      </c>
      <c r="AS201" s="62" t="e">
        <f t="shared" si="42"/>
        <v>#DIV/0!</v>
      </c>
      <c r="AT201" s="62" t="e">
        <f t="shared" si="43"/>
        <v>#DIV/0!</v>
      </c>
      <c r="AU201" s="62">
        <f t="shared" si="44"/>
        <v>-1</v>
      </c>
    </row>
    <row r="202" spans="1:47" x14ac:dyDescent="0.25">
      <c r="A202" s="59">
        <v>2023</v>
      </c>
      <c r="B202" s="60" t="s">
        <v>338</v>
      </c>
      <c r="C202" s="61" t="s">
        <v>339</v>
      </c>
      <c r="D202" s="62">
        <v>0</v>
      </c>
      <c r="E202" s="62">
        <v>0</v>
      </c>
      <c r="F202" s="62">
        <v>20000000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20000000</v>
      </c>
      <c r="R202" s="62">
        <v>0</v>
      </c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>
        <f t="shared" si="46"/>
        <v>0</v>
      </c>
      <c r="AF202" s="13" t="s">
        <v>338</v>
      </c>
      <c r="AG202" s="25" t="s">
        <v>339</v>
      </c>
      <c r="AH202" s="26">
        <v>0</v>
      </c>
      <c r="AI202" s="62" t="e">
        <f t="shared" si="47"/>
        <v>#DIV/0!</v>
      </c>
      <c r="AJ202" s="62" t="e">
        <f t="shared" si="33"/>
        <v>#DIV/0!</v>
      </c>
      <c r="AK202" s="62">
        <f t="shared" si="34"/>
        <v>-1</v>
      </c>
      <c r="AL202" s="62" t="e">
        <f t="shared" si="35"/>
        <v>#DIV/0!</v>
      </c>
      <c r="AM202" s="62" t="e">
        <f t="shared" si="36"/>
        <v>#DIV/0!</v>
      </c>
      <c r="AN202" s="62" t="e">
        <f t="shared" si="37"/>
        <v>#DIV/0!</v>
      </c>
      <c r="AO202" s="62" t="e">
        <f t="shared" si="38"/>
        <v>#DIV/0!</v>
      </c>
      <c r="AP202" s="62" t="e">
        <f t="shared" si="39"/>
        <v>#DIV/0!</v>
      </c>
      <c r="AQ202" s="62" t="e">
        <f t="shared" si="40"/>
        <v>#DIV/0!</v>
      </c>
      <c r="AR202" s="62" t="e">
        <f t="shared" si="41"/>
        <v>#DIV/0!</v>
      </c>
      <c r="AS202" s="62" t="e">
        <f t="shared" si="42"/>
        <v>#DIV/0!</v>
      </c>
      <c r="AT202" s="62" t="e">
        <f t="shared" si="43"/>
        <v>#DIV/0!</v>
      </c>
      <c r="AU202" s="62">
        <f t="shared" si="44"/>
        <v>-1</v>
      </c>
    </row>
    <row r="203" spans="1:47" x14ac:dyDescent="0.25">
      <c r="A203" s="59">
        <v>2023</v>
      </c>
      <c r="B203" s="60" t="s">
        <v>340</v>
      </c>
      <c r="C203" s="61" t="s">
        <v>341</v>
      </c>
      <c r="D203" s="62">
        <v>0</v>
      </c>
      <c r="E203" s="62">
        <v>8000000</v>
      </c>
      <c r="F203" s="62">
        <v>0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8000000</v>
      </c>
      <c r="R203" s="62">
        <v>0</v>
      </c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>
        <f t="shared" si="46"/>
        <v>0</v>
      </c>
      <c r="AF203" s="13" t="s">
        <v>340</v>
      </c>
      <c r="AG203" s="25" t="s">
        <v>341</v>
      </c>
      <c r="AH203" s="26">
        <v>0</v>
      </c>
      <c r="AI203" s="62" t="e">
        <f t="shared" si="47"/>
        <v>#DIV/0!</v>
      </c>
      <c r="AJ203" s="62">
        <f t="shared" si="33"/>
        <v>-1</v>
      </c>
      <c r="AK203" s="62" t="e">
        <f t="shared" si="34"/>
        <v>#DIV/0!</v>
      </c>
      <c r="AL203" s="62" t="e">
        <f t="shared" si="35"/>
        <v>#DIV/0!</v>
      </c>
      <c r="AM203" s="62" t="e">
        <f t="shared" si="36"/>
        <v>#DIV/0!</v>
      </c>
      <c r="AN203" s="62" t="e">
        <f t="shared" si="37"/>
        <v>#DIV/0!</v>
      </c>
      <c r="AO203" s="62" t="e">
        <f t="shared" si="38"/>
        <v>#DIV/0!</v>
      </c>
      <c r="AP203" s="62" t="e">
        <f t="shared" si="39"/>
        <v>#DIV/0!</v>
      </c>
      <c r="AQ203" s="62" t="e">
        <f t="shared" si="40"/>
        <v>#DIV/0!</v>
      </c>
      <c r="AR203" s="62" t="e">
        <f t="shared" si="41"/>
        <v>#DIV/0!</v>
      </c>
      <c r="AS203" s="62" t="e">
        <f t="shared" si="42"/>
        <v>#DIV/0!</v>
      </c>
      <c r="AT203" s="62" t="e">
        <f t="shared" si="43"/>
        <v>#DIV/0!</v>
      </c>
      <c r="AU203" s="62">
        <f t="shared" si="44"/>
        <v>-1</v>
      </c>
    </row>
    <row r="204" spans="1:47" x14ac:dyDescent="0.25">
      <c r="A204" s="59">
        <v>2023</v>
      </c>
      <c r="B204" s="60" t="s">
        <v>342</v>
      </c>
      <c r="C204" s="61" t="s">
        <v>343</v>
      </c>
      <c r="D204" s="62">
        <v>0</v>
      </c>
      <c r="E204" s="62">
        <v>27500000</v>
      </c>
      <c r="F204" s="62">
        <v>4354799</v>
      </c>
      <c r="G204" s="62">
        <v>500000</v>
      </c>
      <c r="H204" s="62">
        <v>0</v>
      </c>
      <c r="I204" s="62">
        <v>300000</v>
      </c>
      <c r="J204" s="62">
        <v>1000000</v>
      </c>
      <c r="K204" s="62">
        <v>500000</v>
      </c>
      <c r="L204" s="62">
        <v>0</v>
      </c>
      <c r="M204" s="62">
        <v>0</v>
      </c>
      <c r="N204" s="62">
        <v>0</v>
      </c>
      <c r="O204" s="62">
        <v>0</v>
      </c>
      <c r="P204" s="62">
        <v>34154799</v>
      </c>
      <c r="R204" s="62">
        <v>0</v>
      </c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>
        <f t="shared" si="46"/>
        <v>0</v>
      </c>
      <c r="AF204" s="13" t="s">
        <v>342</v>
      </c>
      <c r="AG204" s="25" t="s">
        <v>343</v>
      </c>
      <c r="AH204" s="26">
        <v>0</v>
      </c>
      <c r="AI204" s="62" t="e">
        <f t="shared" si="47"/>
        <v>#DIV/0!</v>
      </c>
      <c r="AJ204" s="62">
        <f t="shared" si="33"/>
        <v>-1</v>
      </c>
      <c r="AK204" s="62">
        <f t="shared" si="34"/>
        <v>-1</v>
      </c>
      <c r="AL204" s="62">
        <f t="shared" si="35"/>
        <v>-1</v>
      </c>
      <c r="AM204" s="62" t="e">
        <f t="shared" si="36"/>
        <v>#DIV/0!</v>
      </c>
      <c r="AN204" s="62">
        <f t="shared" si="37"/>
        <v>-1</v>
      </c>
      <c r="AO204" s="62">
        <f t="shared" si="38"/>
        <v>-1</v>
      </c>
      <c r="AP204" s="62">
        <f t="shared" si="39"/>
        <v>-1</v>
      </c>
      <c r="AQ204" s="62" t="e">
        <f t="shared" si="40"/>
        <v>#DIV/0!</v>
      </c>
      <c r="AR204" s="62" t="e">
        <f t="shared" si="41"/>
        <v>#DIV/0!</v>
      </c>
      <c r="AS204" s="62" t="e">
        <f t="shared" si="42"/>
        <v>#DIV/0!</v>
      </c>
      <c r="AT204" s="62" t="e">
        <f t="shared" si="43"/>
        <v>#DIV/0!</v>
      </c>
      <c r="AU204" s="62">
        <f t="shared" si="44"/>
        <v>-1</v>
      </c>
    </row>
    <row r="205" spans="1:47" x14ac:dyDescent="0.25">
      <c r="A205" s="59">
        <v>2023</v>
      </c>
      <c r="B205" s="60" t="s">
        <v>344</v>
      </c>
      <c r="C205" s="61" t="s">
        <v>345</v>
      </c>
      <c r="D205" s="62">
        <v>0</v>
      </c>
      <c r="E205" s="62">
        <v>3378794.9999995232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3378794.9999995232</v>
      </c>
      <c r="R205" s="62">
        <v>0</v>
      </c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>
        <f t="shared" si="46"/>
        <v>0</v>
      </c>
      <c r="AF205" s="13" t="s">
        <v>344</v>
      </c>
      <c r="AG205" s="25" t="s">
        <v>345</v>
      </c>
      <c r="AH205" s="26">
        <v>0</v>
      </c>
      <c r="AI205" s="62" t="e">
        <f t="shared" si="47"/>
        <v>#DIV/0!</v>
      </c>
      <c r="AJ205" s="62">
        <f t="shared" si="33"/>
        <v>-1</v>
      </c>
      <c r="AK205" s="62" t="e">
        <f t="shared" si="34"/>
        <v>#DIV/0!</v>
      </c>
      <c r="AL205" s="62" t="e">
        <f t="shared" si="35"/>
        <v>#DIV/0!</v>
      </c>
      <c r="AM205" s="62" t="e">
        <f t="shared" si="36"/>
        <v>#DIV/0!</v>
      </c>
      <c r="AN205" s="62" t="e">
        <f t="shared" si="37"/>
        <v>#DIV/0!</v>
      </c>
      <c r="AO205" s="62" t="e">
        <f t="shared" si="38"/>
        <v>#DIV/0!</v>
      </c>
      <c r="AP205" s="62" t="e">
        <f t="shared" si="39"/>
        <v>#DIV/0!</v>
      </c>
      <c r="AQ205" s="62" t="e">
        <f t="shared" si="40"/>
        <v>#DIV/0!</v>
      </c>
      <c r="AR205" s="62" t="e">
        <f t="shared" si="41"/>
        <v>#DIV/0!</v>
      </c>
      <c r="AS205" s="62" t="e">
        <f t="shared" si="42"/>
        <v>#DIV/0!</v>
      </c>
      <c r="AT205" s="62" t="e">
        <f t="shared" si="43"/>
        <v>#DIV/0!</v>
      </c>
      <c r="AU205" s="62">
        <f t="shared" si="44"/>
        <v>-1</v>
      </c>
    </row>
    <row r="206" spans="1:47" x14ac:dyDescent="0.25">
      <c r="A206" s="56">
        <v>2023</v>
      </c>
      <c r="B206" s="57" t="s">
        <v>346</v>
      </c>
      <c r="C206" s="58" t="s">
        <v>347</v>
      </c>
      <c r="D206" s="55">
        <v>3800000</v>
      </c>
      <c r="E206" s="55">
        <v>46795013</v>
      </c>
      <c r="F206" s="55">
        <v>14166243</v>
      </c>
      <c r="G206" s="55">
        <v>4000000</v>
      </c>
      <c r="H206" s="55">
        <v>0</v>
      </c>
      <c r="I206" s="55">
        <v>0</v>
      </c>
      <c r="J206" s="55">
        <v>3800000</v>
      </c>
      <c r="K206" s="55">
        <v>22000000</v>
      </c>
      <c r="L206" s="55">
        <v>0</v>
      </c>
      <c r="M206" s="55">
        <v>0</v>
      </c>
      <c r="N206" s="55">
        <v>0</v>
      </c>
      <c r="O206" s="55">
        <v>7600000</v>
      </c>
      <c r="P206" s="55">
        <v>102161256</v>
      </c>
      <c r="R206" s="55">
        <v>0</v>
      </c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>
        <f t="shared" si="46"/>
        <v>0</v>
      </c>
      <c r="AF206" s="14" t="s">
        <v>346</v>
      </c>
      <c r="AG206" s="9" t="s">
        <v>347</v>
      </c>
      <c r="AH206" s="10">
        <f>+AH207+AH210+AH213+AH215</f>
        <v>0</v>
      </c>
      <c r="AI206" s="55">
        <f t="shared" si="47"/>
        <v>-1</v>
      </c>
      <c r="AJ206" s="55">
        <f t="shared" si="33"/>
        <v>-1</v>
      </c>
      <c r="AK206" s="55">
        <f t="shared" si="34"/>
        <v>-1</v>
      </c>
      <c r="AL206" s="55">
        <f t="shared" si="35"/>
        <v>-1</v>
      </c>
      <c r="AM206" s="55" t="e">
        <f t="shared" si="36"/>
        <v>#DIV/0!</v>
      </c>
      <c r="AN206" s="55" t="e">
        <f t="shared" si="37"/>
        <v>#DIV/0!</v>
      </c>
      <c r="AO206" s="55">
        <f t="shared" si="38"/>
        <v>-1</v>
      </c>
      <c r="AP206" s="55">
        <f t="shared" si="39"/>
        <v>-1</v>
      </c>
      <c r="AQ206" s="55" t="e">
        <f t="shared" si="40"/>
        <v>#DIV/0!</v>
      </c>
      <c r="AR206" s="55" t="e">
        <f t="shared" si="41"/>
        <v>#DIV/0!</v>
      </c>
      <c r="AS206" s="55" t="e">
        <f t="shared" si="42"/>
        <v>#DIV/0!</v>
      </c>
      <c r="AT206" s="55">
        <f t="shared" si="43"/>
        <v>-1</v>
      </c>
      <c r="AU206" s="55">
        <f t="shared" si="44"/>
        <v>-1</v>
      </c>
    </row>
    <row r="207" spans="1:47" x14ac:dyDescent="0.25">
      <c r="A207" s="56">
        <v>2023</v>
      </c>
      <c r="B207" s="57" t="s">
        <v>348</v>
      </c>
      <c r="C207" s="58" t="s">
        <v>163</v>
      </c>
      <c r="D207" s="55">
        <v>0</v>
      </c>
      <c r="E207" s="55">
        <v>16000000</v>
      </c>
      <c r="F207" s="55">
        <v>0</v>
      </c>
      <c r="G207" s="55">
        <v>0</v>
      </c>
      <c r="H207" s="55">
        <v>0</v>
      </c>
      <c r="I207" s="55">
        <v>0</v>
      </c>
      <c r="J207" s="55">
        <v>0</v>
      </c>
      <c r="K207" s="55">
        <v>11000000</v>
      </c>
      <c r="L207" s="55">
        <v>0</v>
      </c>
      <c r="M207" s="55">
        <v>0</v>
      </c>
      <c r="N207" s="55">
        <v>0</v>
      </c>
      <c r="O207" s="55">
        <v>0</v>
      </c>
      <c r="P207" s="55">
        <v>27000000</v>
      </c>
      <c r="R207" s="55">
        <v>0</v>
      </c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>
        <f t="shared" si="46"/>
        <v>0</v>
      </c>
      <c r="AF207" s="14" t="s">
        <v>348</v>
      </c>
      <c r="AG207" s="9" t="s">
        <v>163</v>
      </c>
      <c r="AH207" s="10">
        <f>+AH208+AH209</f>
        <v>0</v>
      </c>
      <c r="AI207" s="55" t="e">
        <f t="shared" si="47"/>
        <v>#DIV/0!</v>
      </c>
      <c r="AJ207" s="55">
        <f t="shared" si="33"/>
        <v>-1</v>
      </c>
      <c r="AK207" s="55" t="e">
        <f t="shared" si="34"/>
        <v>#DIV/0!</v>
      </c>
      <c r="AL207" s="55" t="e">
        <f t="shared" si="35"/>
        <v>#DIV/0!</v>
      </c>
      <c r="AM207" s="55" t="e">
        <f t="shared" si="36"/>
        <v>#DIV/0!</v>
      </c>
      <c r="AN207" s="55" t="e">
        <f t="shared" si="37"/>
        <v>#DIV/0!</v>
      </c>
      <c r="AO207" s="55" t="e">
        <f t="shared" si="38"/>
        <v>#DIV/0!</v>
      </c>
      <c r="AP207" s="55">
        <f t="shared" si="39"/>
        <v>-1</v>
      </c>
      <c r="AQ207" s="55" t="e">
        <f t="shared" si="40"/>
        <v>#DIV/0!</v>
      </c>
      <c r="AR207" s="55" t="e">
        <f t="shared" si="41"/>
        <v>#DIV/0!</v>
      </c>
      <c r="AS207" s="55" t="e">
        <f t="shared" si="42"/>
        <v>#DIV/0!</v>
      </c>
      <c r="AT207" s="55" t="e">
        <f t="shared" si="43"/>
        <v>#DIV/0!</v>
      </c>
      <c r="AU207" s="55">
        <f t="shared" si="44"/>
        <v>-1</v>
      </c>
    </row>
    <row r="208" spans="1:47" x14ac:dyDescent="0.25">
      <c r="A208" s="59">
        <v>2023</v>
      </c>
      <c r="B208" s="60" t="s">
        <v>349</v>
      </c>
      <c r="C208" s="61" t="s">
        <v>350</v>
      </c>
      <c r="D208" s="62">
        <v>0</v>
      </c>
      <c r="E208" s="62">
        <v>11000000</v>
      </c>
      <c r="F208" s="62">
        <v>0</v>
      </c>
      <c r="G208" s="62">
        <v>0</v>
      </c>
      <c r="H208" s="62">
        <v>0</v>
      </c>
      <c r="I208" s="62">
        <v>0</v>
      </c>
      <c r="J208" s="62">
        <v>0</v>
      </c>
      <c r="K208" s="62">
        <v>11000000</v>
      </c>
      <c r="L208" s="62">
        <v>0</v>
      </c>
      <c r="M208" s="62">
        <v>0</v>
      </c>
      <c r="N208" s="62">
        <v>0</v>
      </c>
      <c r="O208" s="62">
        <v>0</v>
      </c>
      <c r="P208" s="62">
        <v>22000000</v>
      </c>
      <c r="R208" s="62">
        <v>0</v>
      </c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>
        <f t="shared" si="46"/>
        <v>0</v>
      </c>
      <c r="AF208" s="13" t="s">
        <v>349</v>
      </c>
      <c r="AG208" s="25" t="s">
        <v>350</v>
      </c>
      <c r="AH208" s="26">
        <v>0</v>
      </c>
      <c r="AI208" s="62" t="e">
        <f t="shared" si="47"/>
        <v>#DIV/0!</v>
      </c>
      <c r="AJ208" s="62">
        <f t="shared" si="33"/>
        <v>-1</v>
      </c>
      <c r="AK208" s="62" t="e">
        <f t="shared" si="34"/>
        <v>#DIV/0!</v>
      </c>
      <c r="AL208" s="62" t="e">
        <f t="shared" si="35"/>
        <v>#DIV/0!</v>
      </c>
      <c r="AM208" s="62" t="e">
        <f t="shared" si="36"/>
        <v>#DIV/0!</v>
      </c>
      <c r="AN208" s="62" t="e">
        <f t="shared" si="37"/>
        <v>#DIV/0!</v>
      </c>
      <c r="AO208" s="62" t="e">
        <f t="shared" si="38"/>
        <v>#DIV/0!</v>
      </c>
      <c r="AP208" s="62">
        <f t="shared" si="39"/>
        <v>-1</v>
      </c>
      <c r="AQ208" s="62" t="e">
        <f t="shared" si="40"/>
        <v>#DIV/0!</v>
      </c>
      <c r="AR208" s="62" t="e">
        <f t="shared" si="41"/>
        <v>#DIV/0!</v>
      </c>
      <c r="AS208" s="62" t="e">
        <f t="shared" si="42"/>
        <v>#DIV/0!</v>
      </c>
      <c r="AT208" s="62" t="e">
        <f t="shared" si="43"/>
        <v>#DIV/0!</v>
      </c>
      <c r="AU208" s="62">
        <f t="shared" si="44"/>
        <v>-1</v>
      </c>
    </row>
    <row r="209" spans="1:47" x14ac:dyDescent="0.25">
      <c r="A209" s="59">
        <v>2023</v>
      </c>
      <c r="B209" s="60" t="s">
        <v>351</v>
      </c>
      <c r="C209" s="61" t="s">
        <v>171</v>
      </c>
      <c r="D209" s="62">
        <v>0</v>
      </c>
      <c r="E209" s="62">
        <v>5000000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5000000</v>
      </c>
      <c r="R209" s="62">
        <v>0</v>
      </c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>
        <f t="shared" si="46"/>
        <v>0</v>
      </c>
      <c r="AF209" s="13" t="s">
        <v>351</v>
      </c>
      <c r="AG209" s="25" t="s">
        <v>171</v>
      </c>
      <c r="AH209" s="26">
        <v>0</v>
      </c>
      <c r="AI209" s="62" t="e">
        <f t="shared" si="47"/>
        <v>#DIV/0!</v>
      </c>
      <c r="AJ209" s="62">
        <f t="shared" si="33"/>
        <v>-1</v>
      </c>
      <c r="AK209" s="62" t="e">
        <f t="shared" si="34"/>
        <v>#DIV/0!</v>
      </c>
      <c r="AL209" s="62" t="e">
        <f t="shared" si="35"/>
        <v>#DIV/0!</v>
      </c>
      <c r="AM209" s="62" t="e">
        <f t="shared" si="36"/>
        <v>#DIV/0!</v>
      </c>
      <c r="AN209" s="62" t="e">
        <f t="shared" si="37"/>
        <v>#DIV/0!</v>
      </c>
      <c r="AO209" s="62" t="e">
        <f t="shared" si="38"/>
        <v>#DIV/0!</v>
      </c>
      <c r="AP209" s="62" t="e">
        <f t="shared" si="39"/>
        <v>#DIV/0!</v>
      </c>
      <c r="AQ209" s="62" t="e">
        <f t="shared" si="40"/>
        <v>#DIV/0!</v>
      </c>
      <c r="AR209" s="62" t="e">
        <f t="shared" si="41"/>
        <v>#DIV/0!</v>
      </c>
      <c r="AS209" s="62" t="e">
        <f t="shared" si="42"/>
        <v>#DIV/0!</v>
      </c>
      <c r="AT209" s="62" t="e">
        <f t="shared" si="43"/>
        <v>#DIV/0!</v>
      </c>
      <c r="AU209" s="62">
        <f t="shared" si="44"/>
        <v>-1</v>
      </c>
    </row>
    <row r="210" spans="1:47" x14ac:dyDescent="0.25">
      <c r="A210" s="56">
        <v>2023</v>
      </c>
      <c r="B210" s="57" t="s">
        <v>352</v>
      </c>
      <c r="C210" s="58" t="s">
        <v>173</v>
      </c>
      <c r="D210" s="55">
        <v>3800000</v>
      </c>
      <c r="E210" s="55">
        <v>30795013</v>
      </c>
      <c r="F210" s="55">
        <v>9000000</v>
      </c>
      <c r="G210" s="55">
        <v>4000000</v>
      </c>
      <c r="H210" s="55">
        <v>0</v>
      </c>
      <c r="I210" s="55">
        <v>0</v>
      </c>
      <c r="J210" s="55">
        <v>3800000</v>
      </c>
      <c r="K210" s="55">
        <v>11000000</v>
      </c>
      <c r="L210" s="55">
        <v>0</v>
      </c>
      <c r="M210" s="55">
        <v>0</v>
      </c>
      <c r="N210" s="55">
        <v>0</v>
      </c>
      <c r="O210" s="55">
        <v>7600000</v>
      </c>
      <c r="P210" s="55">
        <v>69995013</v>
      </c>
      <c r="R210" s="55">
        <v>0</v>
      </c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>
        <f t="shared" si="46"/>
        <v>0</v>
      </c>
      <c r="AF210" s="14" t="s">
        <v>352</v>
      </c>
      <c r="AG210" s="9" t="s">
        <v>173</v>
      </c>
      <c r="AH210" s="10">
        <f>+AH211+AH212</f>
        <v>0</v>
      </c>
      <c r="AI210" s="55">
        <f t="shared" si="47"/>
        <v>-1</v>
      </c>
      <c r="AJ210" s="55">
        <f t="shared" si="33"/>
        <v>-1</v>
      </c>
      <c r="AK210" s="55">
        <f t="shared" si="34"/>
        <v>-1</v>
      </c>
      <c r="AL210" s="55">
        <f t="shared" si="35"/>
        <v>-1</v>
      </c>
      <c r="AM210" s="55" t="e">
        <f t="shared" si="36"/>
        <v>#DIV/0!</v>
      </c>
      <c r="AN210" s="55" t="e">
        <f t="shared" si="37"/>
        <v>#DIV/0!</v>
      </c>
      <c r="AO210" s="55">
        <f t="shared" si="38"/>
        <v>-1</v>
      </c>
      <c r="AP210" s="55">
        <f t="shared" si="39"/>
        <v>-1</v>
      </c>
      <c r="AQ210" s="55" t="e">
        <f t="shared" si="40"/>
        <v>#DIV/0!</v>
      </c>
      <c r="AR210" s="55" t="e">
        <f t="shared" si="41"/>
        <v>#DIV/0!</v>
      </c>
      <c r="AS210" s="55" t="e">
        <f t="shared" si="42"/>
        <v>#DIV/0!</v>
      </c>
      <c r="AT210" s="55">
        <f t="shared" si="43"/>
        <v>-1</v>
      </c>
      <c r="AU210" s="55">
        <f t="shared" si="44"/>
        <v>-1</v>
      </c>
    </row>
    <row r="211" spans="1:47" x14ac:dyDescent="0.25">
      <c r="A211" s="59">
        <v>2023</v>
      </c>
      <c r="B211" s="60" t="s">
        <v>353</v>
      </c>
      <c r="C211" s="61" t="s">
        <v>354</v>
      </c>
      <c r="D211" s="62">
        <v>800000</v>
      </c>
      <c r="E211" s="62">
        <v>2295013</v>
      </c>
      <c r="F211" s="62">
        <v>9000000</v>
      </c>
      <c r="G211" s="62">
        <v>0</v>
      </c>
      <c r="H211" s="62">
        <v>0</v>
      </c>
      <c r="I211" s="62">
        <v>0</v>
      </c>
      <c r="J211" s="62">
        <v>800000</v>
      </c>
      <c r="K211" s="62">
        <v>2000000</v>
      </c>
      <c r="L211" s="62">
        <v>0</v>
      </c>
      <c r="M211" s="62">
        <v>0</v>
      </c>
      <c r="N211" s="62">
        <v>0</v>
      </c>
      <c r="O211" s="62">
        <v>1600000</v>
      </c>
      <c r="P211" s="62">
        <v>16495013</v>
      </c>
      <c r="R211" s="62">
        <v>0</v>
      </c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>
        <f t="shared" si="46"/>
        <v>0</v>
      </c>
      <c r="AF211" s="13" t="s">
        <v>353</v>
      </c>
      <c r="AG211" s="25" t="s">
        <v>354</v>
      </c>
      <c r="AH211" s="26">
        <v>0</v>
      </c>
      <c r="AI211" s="62">
        <f t="shared" si="47"/>
        <v>-1</v>
      </c>
      <c r="AJ211" s="62">
        <f t="shared" si="33"/>
        <v>-1</v>
      </c>
      <c r="AK211" s="62">
        <f t="shared" si="34"/>
        <v>-1</v>
      </c>
      <c r="AL211" s="62" t="e">
        <f t="shared" si="35"/>
        <v>#DIV/0!</v>
      </c>
      <c r="AM211" s="62" t="e">
        <f t="shared" si="36"/>
        <v>#DIV/0!</v>
      </c>
      <c r="AN211" s="62" t="e">
        <f t="shared" si="37"/>
        <v>#DIV/0!</v>
      </c>
      <c r="AO211" s="62">
        <f t="shared" si="38"/>
        <v>-1</v>
      </c>
      <c r="AP211" s="62">
        <f t="shared" si="39"/>
        <v>-1</v>
      </c>
      <c r="AQ211" s="62" t="e">
        <f t="shared" si="40"/>
        <v>#DIV/0!</v>
      </c>
      <c r="AR211" s="62" t="e">
        <f t="shared" si="41"/>
        <v>#DIV/0!</v>
      </c>
      <c r="AS211" s="62" t="e">
        <f t="shared" si="42"/>
        <v>#DIV/0!</v>
      </c>
      <c r="AT211" s="62">
        <f t="shared" si="43"/>
        <v>-1</v>
      </c>
      <c r="AU211" s="62">
        <f t="shared" si="44"/>
        <v>-1</v>
      </c>
    </row>
    <row r="212" spans="1:47" x14ac:dyDescent="0.25">
      <c r="A212" s="59">
        <v>2023</v>
      </c>
      <c r="B212" s="60" t="s">
        <v>355</v>
      </c>
      <c r="C212" s="61" t="s">
        <v>175</v>
      </c>
      <c r="D212" s="62">
        <v>3000000</v>
      </c>
      <c r="E212" s="62">
        <v>28500000</v>
      </c>
      <c r="F212" s="62">
        <v>0</v>
      </c>
      <c r="G212" s="62">
        <v>4000000</v>
      </c>
      <c r="H212" s="62">
        <v>0</v>
      </c>
      <c r="I212" s="62">
        <v>0</v>
      </c>
      <c r="J212" s="62">
        <v>3000000</v>
      </c>
      <c r="K212" s="62">
        <v>9000000</v>
      </c>
      <c r="L212" s="62">
        <v>0</v>
      </c>
      <c r="M212" s="62">
        <v>0</v>
      </c>
      <c r="N212" s="62">
        <v>0</v>
      </c>
      <c r="O212" s="62">
        <v>6000000</v>
      </c>
      <c r="P212" s="62">
        <v>53500000</v>
      </c>
      <c r="R212" s="62">
        <v>0</v>
      </c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>
        <f t="shared" si="46"/>
        <v>0</v>
      </c>
      <c r="AF212" s="13" t="s">
        <v>355</v>
      </c>
      <c r="AG212" s="25" t="s">
        <v>175</v>
      </c>
      <c r="AH212" s="26">
        <v>0</v>
      </c>
      <c r="AI212" s="62">
        <f t="shared" si="47"/>
        <v>-1</v>
      </c>
      <c r="AJ212" s="62">
        <f t="shared" si="33"/>
        <v>-1</v>
      </c>
      <c r="AK212" s="62" t="e">
        <f t="shared" si="34"/>
        <v>#DIV/0!</v>
      </c>
      <c r="AL212" s="62">
        <f t="shared" si="35"/>
        <v>-1</v>
      </c>
      <c r="AM212" s="62" t="e">
        <f t="shared" si="36"/>
        <v>#DIV/0!</v>
      </c>
      <c r="AN212" s="62" t="e">
        <f t="shared" si="37"/>
        <v>#DIV/0!</v>
      </c>
      <c r="AO212" s="62">
        <f t="shared" si="38"/>
        <v>-1</v>
      </c>
      <c r="AP212" s="62">
        <f t="shared" si="39"/>
        <v>-1</v>
      </c>
      <c r="AQ212" s="62" t="e">
        <f t="shared" si="40"/>
        <v>#DIV/0!</v>
      </c>
      <c r="AR212" s="62" t="e">
        <f t="shared" si="41"/>
        <v>#DIV/0!</v>
      </c>
      <c r="AS212" s="62" t="e">
        <f t="shared" si="42"/>
        <v>#DIV/0!</v>
      </c>
      <c r="AT212" s="62">
        <f t="shared" si="43"/>
        <v>-1</v>
      </c>
      <c r="AU212" s="62">
        <f t="shared" si="44"/>
        <v>-1</v>
      </c>
    </row>
    <row r="213" spans="1:47" x14ac:dyDescent="0.25">
      <c r="A213" s="56">
        <v>2023</v>
      </c>
      <c r="B213" s="57" t="s">
        <v>356</v>
      </c>
      <c r="C213" s="58" t="s">
        <v>177</v>
      </c>
      <c r="D213" s="55">
        <v>0</v>
      </c>
      <c r="E213" s="55">
        <v>0</v>
      </c>
      <c r="F213" s="55">
        <v>166243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166243</v>
      </c>
      <c r="R213" s="55">
        <v>0</v>
      </c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>
        <f t="shared" si="46"/>
        <v>0</v>
      </c>
      <c r="AF213" s="14" t="s">
        <v>356</v>
      </c>
      <c r="AG213" s="9" t="s">
        <v>177</v>
      </c>
      <c r="AH213" s="10">
        <f>+AH214</f>
        <v>0</v>
      </c>
      <c r="AI213" s="55" t="e">
        <f t="shared" si="47"/>
        <v>#DIV/0!</v>
      </c>
      <c r="AJ213" s="55" t="e">
        <f t="shared" si="33"/>
        <v>#DIV/0!</v>
      </c>
      <c r="AK213" s="55">
        <f t="shared" si="34"/>
        <v>-1</v>
      </c>
      <c r="AL213" s="55" t="e">
        <f t="shared" si="35"/>
        <v>#DIV/0!</v>
      </c>
      <c r="AM213" s="55" t="e">
        <f t="shared" si="36"/>
        <v>#DIV/0!</v>
      </c>
      <c r="AN213" s="55" t="e">
        <f t="shared" si="37"/>
        <v>#DIV/0!</v>
      </c>
      <c r="AO213" s="55" t="e">
        <f t="shared" si="38"/>
        <v>#DIV/0!</v>
      </c>
      <c r="AP213" s="55" t="e">
        <f t="shared" si="39"/>
        <v>#DIV/0!</v>
      </c>
      <c r="AQ213" s="55" t="e">
        <f t="shared" si="40"/>
        <v>#DIV/0!</v>
      </c>
      <c r="AR213" s="55" t="e">
        <f t="shared" si="41"/>
        <v>#DIV/0!</v>
      </c>
      <c r="AS213" s="55" t="e">
        <f t="shared" si="42"/>
        <v>#DIV/0!</v>
      </c>
      <c r="AT213" s="55" t="e">
        <f t="shared" si="43"/>
        <v>#DIV/0!</v>
      </c>
      <c r="AU213" s="55">
        <f t="shared" si="44"/>
        <v>-1</v>
      </c>
    </row>
    <row r="214" spans="1:47" x14ac:dyDescent="0.25">
      <c r="A214" s="59">
        <v>2023</v>
      </c>
      <c r="B214" s="60" t="s">
        <v>357</v>
      </c>
      <c r="C214" s="61" t="s">
        <v>187</v>
      </c>
      <c r="D214" s="62">
        <v>0</v>
      </c>
      <c r="E214" s="62">
        <v>0</v>
      </c>
      <c r="F214" s="62">
        <v>166243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166243</v>
      </c>
      <c r="R214" s="62">
        <v>0</v>
      </c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>
        <f t="shared" si="46"/>
        <v>0</v>
      </c>
      <c r="AF214" s="13" t="s">
        <v>357</v>
      </c>
      <c r="AG214" s="25" t="s">
        <v>187</v>
      </c>
      <c r="AH214" s="26">
        <v>0</v>
      </c>
      <c r="AI214" s="62" t="e">
        <f t="shared" si="47"/>
        <v>#DIV/0!</v>
      </c>
      <c r="AJ214" s="62" t="e">
        <f t="shared" si="33"/>
        <v>#DIV/0!</v>
      </c>
      <c r="AK214" s="62">
        <f t="shared" si="34"/>
        <v>-1</v>
      </c>
      <c r="AL214" s="62" t="e">
        <f t="shared" si="35"/>
        <v>#DIV/0!</v>
      </c>
      <c r="AM214" s="62" t="e">
        <f t="shared" si="36"/>
        <v>#DIV/0!</v>
      </c>
      <c r="AN214" s="62" t="e">
        <f t="shared" si="37"/>
        <v>#DIV/0!</v>
      </c>
      <c r="AO214" s="62" t="e">
        <f t="shared" si="38"/>
        <v>#DIV/0!</v>
      </c>
      <c r="AP214" s="62" t="e">
        <f t="shared" si="39"/>
        <v>#DIV/0!</v>
      </c>
      <c r="AQ214" s="62" t="e">
        <f t="shared" si="40"/>
        <v>#DIV/0!</v>
      </c>
      <c r="AR214" s="62" t="e">
        <f t="shared" si="41"/>
        <v>#DIV/0!</v>
      </c>
      <c r="AS214" s="62" t="e">
        <f t="shared" si="42"/>
        <v>#DIV/0!</v>
      </c>
      <c r="AT214" s="62" t="e">
        <f t="shared" si="43"/>
        <v>#DIV/0!</v>
      </c>
      <c r="AU214" s="62">
        <f t="shared" si="44"/>
        <v>-1</v>
      </c>
    </row>
    <row r="215" spans="1:47" x14ac:dyDescent="0.25">
      <c r="A215" s="56">
        <v>2023</v>
      </c>
      <c r="B215" s="57" t="s">
        <v>358</v>
      </c>
      <c r="C215" s="58" t="s">
        <v>189</v>
      </c>
      <c r="D215" s="55">
        <v>0</v>
      </c>
      <c r="E215" s="55">
        <v>0</v>
      </c>
      <c r="F215" s="55">
        <v>5000000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5000000</v>
      </c>
      <c r="R215" s="55">
        <v>0</v>
      </c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>
        <f t="shared" si="46"/>
        <v>0</v>
      </c>
      <c r="AF215" s="14" t="s">
        <v>358</v>
      </c>
      <c r="AG215" s="9" t="s">
        <v>189</v>
      </c>
      <c r="AH215" s="10">
        <f>+AH216</f>
        <v>0</v>
      </c>
      <c r="AI215" s="55" t="e">
        <f t="shared" si="47"/>
        <v>#DIV/0!</v>
      </c>
      <c r="AJ215" s="55" t="e">
        <f t="shared" si="33"/>
        <v>#DIV/0!</v>
      </c>
      <c r="AK215" s="55">
        <f t="shared" si="34"/>
        <v>-1</v>
      </c>
      <c r="AL215" s="55" t="e">
        <f t="shared" si="35"/>
        <v>#DIV/0!</v>
      </c>
      <c r="AM215" s="55" t="e">
        <f t="shared" si="36"/>
        <v>#DIV/0!</v>
      </c>
      <c r="AN215" s="55" t="e">
        <f t="shared" si="37"/>
        <v>#DIV/0!</v>
      </c>
      <c r="AO215" s="55" t="e">
        <f t="shared" si="38"/>
        <v>#DIV/0!</v>
      </c>
      <c r="AP215" s="55" t="e">
        <f t="shared" si="39"/>
        <v>#DIV/0!</v>
      </c>
      <c r="AQ215" s="55" t="e">
        <f t="shared" si="40"/>
        <v>#DIV/0!</v>
      </c>
      <c r="AR215" s="55" t="e">
        <f t="shared" si="41"/>
        <v>#DIV/0!</v>
      </c>
      <c r="AS215" s="55" t="e">
        <f t="shared" si="42"/>
        <v>#DIV/0!</v>
      </c>
      <c r="AT215" s="55" t="e">
        <f t="shared" si="43"/>
        <v>#DIV/0!</v>
      </c>
      <c r="AU215" s="55">
        <f t="shared" si="44"/>
        <v>-1</v>
      </c>
    </row>
    <row r="216" spans="1:47" x14ac:dyDescent="0.25">
      <c r="A216" s="59">
        <v>2023</v>
      </c>
      <c r="B216" s="60" t="s">
        <v>359</v>
      </c>
      <c r="C216" s="61" t="s">
        <v>816</v>
      </c>
      <c r="D216" s="62">
        <v>0</v>
      </c>
      <c r="E216" s="62">
        <v>0</v>
      </c>
      <c r="F216" s="62">
        <v>5000000</v>
      </c>
      <c r="G216" s="62">
        <v>0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5000000</v>
      </c>
      <c r="R216" s="62">
        <v>0</v>
      </c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>
        <f t="shared" si="46"/>
        <v>0</v>
      </c>
      <c r="AF216" s="13" t="s">
        <v>359</v>
      </c>
      <c r="AG216" s="25" t="s">
        <v>191</v>
      </c>
      <c r="AH216" s="26">
        <v>0</v>
      </c>
      <c r="AI216" s="62" t="e">
        <f t="shared" si="47"/>
        <v>#DIV/0!</v>
      </c>
      <c r="AJ216" s="62" t="e">
        <f t="shared" ref="AJ216:AJ279" si="48">+(S216-E216)/E216</f>
        <v>#DIV/0!</v>
      </c>
      <c r="AK216" s="62">
        <f t="shared" ref="AK216:AK279" si="49">+(T216-F216)/F216</f>
        <v>-1</v>
      </c>
      <c r="AL216" s="62" t="e">
        <f t="shared" ref="AL216:AL279" si="50">+(U216-G216)/G216</f>
        <v>#DIV/0!</v>
      </c>
      <c r="AM216" s="62" t="e">
        <f t="shared" ref="AM216:AM279" si="51">+(V216-H216)/H216</f>
        <v>#DIV/0!</v>
      </c>
      <c r="AN216" s="62" t="e">
        <f t="shared" ref="AN216:AN279" si="52">+(W216-I216)/I216</f>
        <v>#DIV/0!</v>
      </c>
      <c r="AO216" s="62" t="e">
        <f t="shared" ref="AO216:AO279" si="53">+(X216-J216)/J216</f>
        <v>#DIV/0!</v>
      </c>
      <c r="AP216" s="62" t="e">
        <f t="shared" ref="AP216:AP279" si="54">+(Y216-K216)/K216</f>
        <v>#DIV/0!</v>
      </c>
      <c r="AQ216" s="62" t="e">
        <f t="shared" ref="AQ216:AQ279" si="55">+(Z216-L216)/L216</f>
        <v>#DIV/0!</v>
      </c>
      <c r="AR216" s="62" t="e">
        <f t="shared" ref="AR216:AR279" si="56">+(AA216-M216)/M216</f>
        <v>#DIV/0!</v>
      </c>
      <c r="AS216" s="62" t="e">
        <f t="shared" ref="AS216:AS279" si="57">+(AB216-N216)/N216</f>
        <v>#DIV/0!</v>
      </c>
      <c r="AT216" s="62" t="e">
        <f t="shared" ref="AT216:AT279" si="58">+(AC216-O216)/O216</f>
        <v>#DIV/0!</v>
      </c>
      <c r="AU216" s="62">
        <f t="shared" ref="AU216:AU279" si="59">+(AD216-P216)/P216</f>
        <v>-1</v>
      </c>
    </row>
    <row r="217" spans="1:47" x14ac:dyDescent="0.25">
      <c r="A217" s="56">
        <v>2023</v>
      </c>
      <c r="B217" s="57" t="s">
        <v>360</v>
      </c>
      <c r="C217" s="58" t="s">
        <v>361</v>
      </c>
      <c r="D217" s="55">
        <v>3607708390.9520001</v>
      </c>
      <c r="E217" s="55">
        <v>2014018796.6521816</v>
      </c>
      <c r="F217" s="55">
        <v>2201708589.779182</v>
      </c>
      <c r="G217" s="55">
        <v>377668972.49718177</v>
      </c>
      <c r="H217" s="55">
        <v>396225612.2771818</v>
      </c>
      <c r="I217" s="55">
        <v>451630835.28118181</v>
      </c>
      <c r="J217" s="55">
        <v>462477609.79718179</v>
      </c>
      <c r="K217" s="55">
        <v>557278047.80418181</v>
      </c>
      <c r="L217" s="55">
        <v>626032395.28118181</v>
      </c>
      <c r="M217" s="55">
        <v>359830435.28118181</v>
      </c>
      <c r="N217" s="55">
        <v>370192414.69718176</v>
      </c>
      <c r="O217" s="55">
        <v>239914930.14518189</v>
      </c>
      <c r="P217" s="55">
        <v>11664687030.445</v>
      </c>
      <c r="R217" s="55">
        <v>194207466</v>
      </c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>
        <f t="shared" ref="AD217:AD230" si="60">SUM(R217:AC217)</f>
        <v>194207466</v>
      </c>
      <c r="AF217" s="11" t="s">
        <v>360</v>
      </c>
      <c r="AG217" s="5" t="s">
        <v>361</v>
      </c>
      <c r="AH217" s="6">
        <f>+AH218+AH232+AH257+AH295+AH306</f>
        <v>194207466</v>
      </c>
      <c r="AI217" s="55">
        <f t="shared" si="47"/>
        <v>-0.94616874620823976</v>
      </c>
      <c r="AJ217" s="55">
        <f t="shared" si="48"/>
        <v>-1</v>
      </c>
      <c r="AK217" s="55">
        <f t="shared" si="49"/>
        <v>-1</v>
      </c>
      <c r="AL217" s="55">
        <f t="shared" si="50"/>
        <v>-1</v>
      </c>
      <c r="AM217" s="55">
        <f t="shared" si="51"/>
        <v>-1</v>
      </c>
      <c r="AN217" s="55">
        <f t="shared" si="52"/>
        <v>-1</v>
      </c>
      <c r="AO217" s="55">
        <f t="shared" si="53"/>
        <v>-1</v>
      </c>
      <c r="AP217" s="55">
        <f t="shared" si="54"/>
        <v>-1</v>
      </c>
      <c r="AQ217" s="55">
        <f t="shared" si="55"/>
        <v>-1</v>
      </c>
      <c r="AR217" s="55">
        <f t="shared" si="56"/>
        <v>-1</v>
      </c>
      <c r="AS217" s="55">
        <f t="shared" si="57"/>
        <v>-1</v>
      </c>
      <c r="AT217" s="55">
        <f t="shared" si="58"/>
        <v>-1</v>
      </c>
      <c r="AU217" s="55">
        <f t="shared" si="59"/>
        <v>-0.98335082068699176</v>
      </c>
    </row>
    <row r="218" spans="1:47" x14ac:dyDescent="0.25">
      <c r="A218" s="56">
        <v>2023</v>
      </c>
      <c r="B218" s="57" t="s">
        <v>362</v>
      </c>
      <c r="C218" s="58" t="s">
        <v>826</v>
      </c>
      <c r="D218" s="55">
        <v>315349771.815</v>
      </c>
      <c r="E218" s="55">
        <v>102112145</v>
      </c>
      <c r="F218" s="55">
        <v>101800000</v>
      </c>
      <c r="G218" s="55">
        <v>100829669.87599993</v>
      </c>
      <c r="H218" s="55">
        <v>91800000</v>
      </c>
      <c r="I218" s="55">
        <v>91800000</v>
      </c>
      <c r="J218" s="55">
        <v>91800000</v>
      </c>
      <c r="K218" s="55">
        <v>101800000</v>
      </c>
      <c r="L218" s="55">
        <v>91800000</v>
      </c>
      <c r="M218" s="55">
        <v>91800000</v>
      </c>
      <c r="N218" s="55">
        <v>91800000</v>
      </c>
      <c r="O218" s="55">
        <v>9399834.8640000802</v>
      </c>
      <c r="P218" s="55">
        <v>1282091421.5550001</v>
      </c>
      <c r="R218" s="55">
        <v>93817835</v>
      </c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>
        <f t="shared" si="60"/>
        <v>93817835</v>
      </c>
      <c r="AF218" s="11" t="s">
        <v>362</v>
      </c>
      <c r="AG218" s="5" t="s">
        <v>363</v>
      </c>
      <c r="AH218" s="6">
        <f>+AH219+AH225+AH228+AH229+AH224</f>
        <v>93817835</v>
      </c>
      <c r="AI218" s="55">
        <f t="shared" si="47"/>
        <v>-0.70249594772169921</v>
      </c>
      <c r="AJ218" s="55">
        <f t="shared" si="48"/>
        <v>-1</v>
      </c>
      <c r="AK218" s="55">
        <f t="shared" si="49"/>
        <v>-1</v>
      </c>
      <c r="AL218" s="55">
        <f t="shared" si="50"/>
        <v>-1</v>
      </c>
      <c r="AM218" s="55">
        <f t="shared" si="51"/>
        <v>-1</v>
      </c>
      <c r="AN218" s="55">
        <f t="shared" si="52"/>
        <v>-1</v>
      </c>
      <c r="AO218" s="55">
        <f t="shared" si="53"/>
        <v>-1</v>
      </c>
      <c r="AP218" s="55">
        <f t="shared" si="54"/>
        <v>-1</v>
      </c>
      <c r="AQ218" s="55">
        <f t="shared" si="55"/>
        <v>-1</v>
      </c>
      <c r="AR218" s="55">
        <f t="shared" si="56"/>
        <v>-1</v>
      </c>
      <c r="AS218" s="55">
        <f t="shared" si="57"/>
        <v>-1</v>
      </c>
      <c r="AT218" s="55">
        <f t="shared" si="58"/>
        <v>-1</v>
      </c>
      <c r="AU218" s="55">
        <f t="shared" si="59"/>
        <v>-0.92682437974180354</v>
      </c>
    </row>
    <row r="219" spans="1:47" x14ac:dyDescent="0.25">
      <c r="A219" s="56">
        <v>2023</v>
      </c>
      <c r="B219" s="57" t="s">
        <v>364</v>
      </c>
      <c r="C219" s="58" t="s">
        <v>365</v>
      </c>
      <c r="D219" s="55">
        <v>153400118.03999999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153400118.03999999</v>
      </c>
      <c r="R219" s="55">
        <v>9000000</v>
      </c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>
        <f t="shared" si="60"/>
        <v>9000000</v>
      </c>
      <c r="AF219" s="14" t="s">
        <v>364</v>
      </c>
      <c r="AG219" s="9" t="s">
        <v>365</v>
      </c>
      <c r="AH219" s="10">
        <f>+AH220+AH221+AH222+AH223</f>
        <v>9000000</v>
      </c>
      <c r="AI219" s="55">
        <f t="shared" si="47"/>
        <v>-0.94132990173023723</v>
      </c>
      <c r="AJ219" s="55" t="e">
        <f t="shared" si="48"/>
        <v>#DIV/0!</v>
      </c>
      <c r="AK219" s="55" t="e">
        <f t="shared" si="49"/>
        <v>#DIV/0!</v>
      </c>
      <c r="AL219" s="55" t="e">
        <f t="shared" si="50"/>
        <v>#DIV/0!</v>
      </c>
      <c r="AM219" s="55" t="e">
        <f t="shared" si="51"/>
        <v>#DIV/0!</v>
      </c>
      <c r="AN219" s="55" t="e">
        <f t="shared" si="52"/>
        <v>#DIV/0!</v>
      </c>
      <c r="AO219" s="55" t="e">
        <f t="shared" si="53"/>
        <v>#DIV/0!</v>
      </c>
      <c r="AP219" s="55" t="e">
        <f t="shared" si="54"/>
        <v>#DIV/0!</v>
      </c>
      <c r="AQ219" s="55" t="e">
        <f t="shared" si="55"/>
        <v>#DIV/0!</v>
      </c>
      <c r="AR219" s="55" t="e">
        <f t="shared" si="56"/>
        <v>#DIV/0!</v>
      </c>
      <c r="AS219" s="55" t="e">
        <f t="shared" si="57"/>
        <v>#DIV/0!</v>
      </c>
      <c r="AT219" s="55" t="e">
        <f t="shared" si="58"/>
        <v>#DIV/0!</v>
      </c>
      <c r="AU219" s="55">
        <f t="shared" si="59"/>
        <v>-0.94132990173023723</v>
      </c>
    </row>
    <row r="220" spans="1:47" x14ac:dyDescent="0.25">
      <c r="A220" s="59">
        <v>2023</v>
      </c>
      <c r="B220" s="60" t="s">
        <v>366</v>
      </c>
      <c r="C220" s="61" t="s">
        <v>367</v>
      </c>
      <c r="D220" s="62">
        <v>43308686.039999992</v>
      </c>
      <c r="E220" s="62">
        <v>0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43308686.039999992</v>
      </c>
      <c r="R220" s="62">
        <v>5000000</v>
      </c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>
        <f t="shared" si="60"/>
        <v>5000000</v>
      </c>
      <c r="AF220" s="13" t="s">
        <v>366</v>
      </c>
      <c r="AG220" s="25" t="s">
        <v>367</v>
      </c>
      <c r="AH220" s="26">
        <v>5000000</v>
      </c>
      <c r="AI220" s="62">
        <f t="shared" si="47"/>
        <v>-0.88454971837792562</v>
      </c>
      <c r="AJ220" s="62" t="e">
        <f t="shared" si="48"/>
        <v>#DIV/0!</v>
      </c>
      <c r="AK220" s="62" t="e">
        <f t="shared" si="49"/>
        <v>#DIV/0!</v>
      </c>
      <c r="AL220" s="62" t="e">
        <f t="shared" si="50"/>
        <v>#DIV/0!</v>
      </c>
      <c r="AM220" s="62" t="e">
        <f t="shared" si="51"/>
        <v>#DIV/0!</v>
      </c>
      <c r="AN220" s="62" t="e">
        <f t="shared" si="52"/>
        <v>#DIV/0!</v>
      </c>
      <c r="AO220" s="62" t="e">
        <f t="shared" si="53"/>
        <v>#DIV/0!</v>
      </c>
      <c r="AP220" s="62" t="e">
        <f t="shared" si="54"/>
        <v>#DIV/0!</v>
      </c>
      <c r="AQ220" s="62" t="e">
        <f t="shared" si="55"/>
        <v>#DIV/0!</v>
      </c>
      <c r="AR220" s="62" t="e">
        <f t="shared" si="56"/>
        <v>#DIV/0!</v>
      </c>
      <c r="AS220" s="62" t="e">
        <f t="shared" si="57"/>
        <v>#DIV/0!</v>
      </c>
      <c r="AT220" s="62" t="e">
        <f t="shared" si="58"/>
        <v>#DIV/0!</v>
      </c>
      <c r="AU220" s="62">
        <f t="shared" si="59"/>
        <v>-0.88454971837792562</v>
      </c>
    </row>
    <row r="221" spans="1:47" x14ac:dyDescent="0.25">
      <c r="A221" s="59">
        <v>2023</v>
      </c>
      <c r="B221" s="60" t="s">
        <v>368</v>
      </c>
      <c r="C221" s="61" t="s">
        <v>369</v>
      </c>
      <c r="D221" s="62">
        <v>25000000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25000000</v>
      </c>
      <c r="R221" s="62">
        <v>0</v>
      </c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>
        <f t="shared" si="60"/>
        <v>0</v>
      </c>
      <c r="AF221" s="13" t="s">
        <v>368</v>
      </c>
      <c r="AG221" s="25" t="s">
        <v>369</v>
      </c>
      <c r="AH221" s="26">
        <v>0</v>
      </c>
      <c r="AI221" s="62">
        <f t="shared" si="47"/>
        <v>-1</v>
      </c>
      <c r="AJ221" s="62" t="e">
        <f t="shared" si="48"/>
        <v>#DIV/0!</v>
      </c>
      <c r="AK221" s="62" t="e">
        <f t="shared" si="49"/>
        <v>#DIV/0!</v>
      </c>
      <c r="AL221" s="62" t="e">
        <f t="shared" si="50"/>
        <v>#DIV/0!</v>
      </c>
      <c r="AM221" s="62" t="e">
        <f t="shared" si="51"/>
        <v>#DIV/0!</v>
      </c>
      <c r="AN221" s="62" t="e">
        <f t="shared" si="52"/>
        <v>#DIV/0!</v>
      </c>
      <c r="AO221" s="62" t="e">
        <f t="shared" si="53"/>
        <v>#DIV/0!</v>
      </c>
      <c r="AP221" s="62" t="e">
        <f t="shared" si="54"/>
        <v>#DIV/0!</v>
      </c>
      <c r="AQ221" s="62" t="e">
        <f t="shared" si="55"/>
        <v>#DIV/0!</v>
      </c>
      <c r="AR221" s="62" t="e">
        <f t="shared" si="56"/>
        <v>#DIV/0!</v>
      </c>
      <c r="AS221" s="62" t="e">
        <f t="shared" si="57"/>
        <v>#DIV/0!</v>
      </c>
      <c r="AT221" s="62" t="e">
        <f t="shared" si="58"/>
        <v>#DIV/0!</v>
      </c>
      <c r="AU221" s="62">
        <f t="shared" si="59"/>
        <v>-1</v>
      </c>
    </row>
    <row r="222" spans="1:47" x14ac:dyDescent="0.25">
      <c r="A222" s="59">
        <v>2023</v>
      </c>
      <c r="B222" s="60" t="s">
        <v>370</v>
      </c>
      <c r="C222" s="61" t="s">
        <v>371</v>
      </c>
      <c r="D222" s="62">
        <v>60091432</v>
      </c>
      <c r="E222" s="62">
        <v>0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60091432</v>
      </c>
      <c r="R222" s="62">
        <v>4000000</v>
      </c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>
        <f t="shared" si="60"/>
        <v>4000000</v>
      </c>
      <c r="AF222" s="13" t="s">
        <v>370</v>
      </c>
      <c r="AG222" s="25" t="s">
        <v>371</v>
      </c>
      <c r="AH222" s="26">
        <v>4000000</v>
      </c>
      <c r="AI222" s="62">
        <f t="shared" si="47"/>
        <v>-0.93343476986868945</v>
      </c>
      <c r="AJ222" s="62" t="e">
        <f t="shared" si="48"/>
        <v>#DIV/0!</v>
      </c>
      <c r="AK222" s="62" t="e">
        <f t="shared" si="49"/>
        <v>#DIV/0!</v>
      </c>
      <c r="AL222" s="62" t="e">
        <f t="shared" si="50"/>
        <v>#DIV/0!</v>
      </c>
      <c r="AM222" s="62" t="e">
        <f t="shared" si="51"/>
        <v>#DIV/0!</v>
      </c>
      <c r="AN222" s="62" t="e">
        <f t="shared" si="52"/>
        <v>#DIV/0!</v>
      </c>
      <c r="AO222" s="62" t="e">
        <f t="shared" si="53"/>
        <v>#DIV/0!</v>
      </c>
      <c r="AP222" s="62" t="e">
        <f t="shared" si="54"/>
        <v>#DIV/0!</v>
      </c>
      <c r="AQ222" s="62" t="e">
        <f t="shared" si="55"/>
        <v>#DIV/0!</v>
      </c>
      <c r="AR222" s="62" t="e">
        <f t="shared" si="56"/>
        <v>#DIV/0!</v>
      </c>
      <c r="AS222" s="62" t="e">
        <f t="shared" si="57"/>
        <v>#DIV/0!</v>
      </c>
      <c r="AT222" s="62" t="e">
        <f t="shared" si="58"/>
        <v>#DIV/0!</v>
      </c>
      <c r="AU222" s="62">
        <f t="shared" si="59"/>
        <v>-0.93343476986868945</v>
      </c>
    </row>
    <row r="223" spans="1:47" x14ac:dyDescent="0.25">
      <c r="A223" s="59">
        <v>2023</v>
      </c>
      <c r="B223" s="60" t="s">
        <v>372</v>
      </c>
      <c r="C223" s="61" t="s">
        <v>373</v>
      </c>
      <c r="D223" s="62">
        <v>25000000</v>
      </c>
      <c r="E223" s="62">
        <v>0</v>
      </c>
      <c r="F223" s="62">
        <v>0</v>
      </c>
      <c r="G223" s="62">
        <v>0</v>
      </c>
      <c r="H223" s="62">
        <v>0</v>
      </c>
      <c r="I223" s="62">
        <v>0</v>
      </c>
      <c r="J223" s="62">
        <v>0</v>
      </c>
      <c r="K223" s="62">
        <v>0</v>
      </c>
      <c r="L223" s="62">
        <v>0</v>
      </c>
      <c r="M223" s="62">
        <v>0</v>
      </c>
      <c r="N223" s="62">
        <v>0</v>
      </c>
      <c r="O223" s="62">
        <v>0</v>
      </c>
      <c r="P223" s="62">
        <v>25000000</v>
      </c>
      <c r="R223" s="62">
        <v>0</v>
      </c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>
        <f t="shared" si="60"/>
        <v>0</v>
      </c>
      <c r="AF223" s="13" t="s">
        <v>372</v>
      </c>
      <c r="AG223" s="25" t="s">
        <v>373</v>
      </c>
      <c r="AH223" s="26">
        <v>0</v>
      </c>
      <c r="AI223" s="62">
        <f t="shared" si="47"/>
        <v>-1</v>
      </c>
      <c r="AJ223" s="62" t="e">
        <f t="shared" si="48"/>
        <v>#DIV/0!</v>
      </c>
      <c r="AK223" s="62" t="e">
        <f t="shared" si="49"/>
        <v>#DIV/0!</v>
      </c>
      <c r="AL223" s="62" t="e">
        <f t="shared" si="50"/>
        <v>#DIV/0!</v>
      </c>
      <c r="AM223" s="62" t="e">
        <f t="shared" si="51"/>
        <v>#DIV/0!</v>
      </c>
      <c r="AN223" s="62" t="e">
        <f t="shared" si="52"/>
        <v>#DIV/0!</v>
      </c>
      <c r="AO223" s="62" t="e">
        <f t="shared" si="53"/>
        <v>#DIV/0!</v>
      </c>
      <c r="AP223" s="62" t="e">
        <f t="shared" si="54"/>
        <v>#DIV/0!</v>
      </c>
      <c r="AQ223" s="62" t="e">
        <f t="shared" si="55"/>
        <v>#DIV/0!</v>
      </c>
      <c r="AR223" s="62" t="e">
        <f t="shared" si="56"/>
        <v>#DIV/0!</v>
      </c>
      <c r="AS223" s="62" t="e">
        <f t="shared" si="57"/>
        <v>#DIV/0!</v>
      </c>
      <c r="AT223" s="62" t="e">
        <f t="shared" si="58"/>
        <v>#DIV/0!</v>
      </c>
      <c r="AU223" s="62">
        <f t="shared" si="59"/>
        <v>-1</v>
      </c>
    </row>
    <row r="224" spans="1:47" x14ac:dyDescent="0.25">
      <c r="A224" s="59">
        <v>2023</v>
      </c>
      <c r="B224" s="60" t="s">
        <v>374</v>
      </c>
      <c r="C224" s="61" t="s">
        <v>375</v>
      </c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24"/>
      <c r="R224" s="62">
        <v>1000000</v>
      </c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24"/>
      <c r="AF224" s="13" t="s">
        <v>374</v>
      </c>
      <c r="AG224" s="25" t="s">
        <v>375</v>
      </c>
      <c r="AH224" s="26">
        <v>1000000</v>
      </c>
      <c r="AI224" s="62" t="e">
        <f t="shared" si="47"/>
        <v>#DIV/0!</v>
      </c>
      <c r="AJ224" s="62" t="e">
        <f t="shared" si="48"/>
        <v>#DIV/0!</v>
      </c>
      <c r="AK224" s="62" t="e">
        <f t="shared" si="49"/>
        <v>#DIV/0!</v>
      </c>
      <c r="AL224" s="62" t="e">
        <f t="shared" si="50"/>
        <v>#DIV/0!</v>
      </c>
      <c r="AM224" s="62" t="e">
        <f t="shared" si="51"/>
        <v>#DIV/0!</v>
      </c>
      <c r="AN224" s="62" t="e">
        <f t="shared" si="52"/>
        <v>#DIV/0!</v>
      </c>
      <c r="AO224" s="62" t="e">
        <f t="shared" si="53"/>
        <v>#DIV/0!</v>
      </c>
      <c r="AP224" s="62" t="e">
        <f t="shared" si="54"/>
        <v>#DIV/0!</v>
      </c>
      <c r="AQ224" s="62" t="e">
        <f t="shared" si="55"/>
        <v>#DIV/0!</v>
      </c>
      <c r="AR224" s="62" t="e">
        <f t="shared" si="56"/>
        <v>#DIV/0!</v>
      </c>
      <c r="AS224" s="62" t="e">
        <f t="shared" si="57"/>
        <v>#DIV/0!</v>
      </c>
      <c r="AT224" s="62" t="e">
        <f t="shared" si="58"/>
        <v>#DIV/0!</v>
      </c>
      <c r="AU224" s="62" t="e">
        <f t="shared" si="59"/>
        <v>#DIV/0!</v>
      </c>
    </row>
    <row r="225" spans="1:47" x14ac:dyDescent="0.25">
      <c r="A225" s="56">
        <v>2023</v>
      </c>
      <c r="B225" s="57" t="s">
        <v>376</v>
      </c>
      <c r="C225" s="58" t="s">
        <v>377</v>
      </c>
      <c r="D225" s="55">
        <v>11000000</v>
      </c>
      <c r="E225" s="55">
        <v>10312145</v>
      </c>
      <c r="F225" s="55">
        <v>10000000</v>
      </c>
      <c r="G225" s="55">
        <v>5000000</v>
      </c>
      <c r="H225" s="55">
        <v>0</v>
      </c>
      <c r="I225" s="55">
        <v>0</v>
      </c>
      <c r="J225" s="55">
        <v>0</v>
      </c>
      <c r="K225" s="55">
        <v>10000000</v>
      </c>
      <c r="L225" s="55">
        <v>0</v>
      </c>
      <c r="M225" s="55">
        <v>0</v>
      </c>
      <c r="N225" s="55">
        <v>0</v>
      </c>
      <c r="O225" s="55">
        <v>0</v>
      </c>
      <c r="P225" s="55">
        <v>46312145</v>
      </c>
      <c r="R225" s="55">
        <v>6000000</v>
      </c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>
        <f t="shared" si="60"/>
        <v>6000000</v>
      </c>
      <c r="AF225" s="14" t="s">
        <v>376</v>
      </c>
      <c r="AG225" s="9" t="s">
        <v>377</v>
      </c>
      <c r="AH225" s="10">
        <f>+AH226+AH227</f>
        <v>6000000</v>
      </c>
      <c r="AI225" s="55">
        <f t="shared" si="47"/>
        <v>-0.45454545454545453</v>
      </c>
      <c r="AJ225" s="55">
        <f t="shared" si="48"/>
        <v>-1</v>
      </c>
      <c r="AK225" s="55">
        <f t="shared" si="49"/>
        <v>-1</v>
      </c>
      <c r="AL225" s="55">
        <f t="shared" si="50"/>
        <v>-1</v>
      </c>
      <c r="AM225" s="55" t="e">
        <f t="shared" si="51"/>
        <v>#DIV/0!</v>
      </c>
      <c r="AN225" s="55" t="e">
        <f t="shared" si="52"/>
        <v>#DIV/0!</v>
      </c>
      <c r="AO225" s="55" t="e">
        <f t="shared" si="53"/>
        <v>#DIV/0!</v>
      </c>
      <c r="AP225" s="55">
        <f t="shared" si="54"/>
        <v>-1</v>
      </c>
      <c r="AQ225" s="55" t="e">
        <f t="shared" si="55"/>
        <v>#DIV/0!</v>
      </c>
      <c r="AR225" s="55" t="e">
        <f t="shared" si="56"/>
        <v>#DIV/0!</v>
      </c>
      <c r="AS225" s="55" t="e">
        <f t="shared" si="57"/>
        <v>#DIV/0!</v>
      </c>
      <c r="AT225" s="55" t="e">
        <f t="shared" si="58"/>
        <v>#DIV/0!</v>
      </c>
      <c r="AU225" s="55">
        <f t="shared" si="59"/>
        <v>-0.87044435104441831</v>
      </c>
    </row>
    <row r="226" spans="1:47" x14ac:dyDescent="0.25">
      <c r="A226" s="59">
        <v>2023</v>
      </c>
      <c r="B226" s="60" t="s">
        <v>378</v>
      </c>
      <c r="C226" s="61" t="s">
        <v>379</v>
      </c>
      <c r="D226" s="62">
        <v>6000000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6000000</v>
      </c>
      <c r="R226" s="62">
        <v>0</v>
      </c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>
        <f t="shared" si="60"/>
        <v>0</v>
      </c>
      <c r="AF226" s="13" t="s">
        <v>378</v>
      </c>
      <c r="AG226" s="25" t="s">
        <v>379</v>
      </c>
      <c r="AH226" s="26">
        <v>0</v>
      </c>
      <c r="AI226" s="62">
        <f t="shared" si="47"/>
        <v>-1</v>
      </c>
      <c r="AJ226" s="62" t="e">
        <f t="shared" si="48"/>
        <v>#DIV/0!</v>
      </c>
      <c r="AK226" s="62" t="e">
        <f t="shared" si="49"/>
        <v>#DIV/0!</v>
      </c>
      <c r="AL226" s="62" t="e">
        <f t="shared" si="50"/>
        <v>#DIV/0!</v>
      </c>
      <c r="AM226" s="62" t="e">
        <f t="shared" si="51"/>
        <v>#DIV/0!</v>
      </c>
      <c r="AN226" s="62" t="e">
        <f t="shared" si="52"/>
        <v>#DIV/0!</v>
      </c>
      <c r="AO226" s="62" t="e">
        <f t="shared" si="53"/>
        <v>#DIV/0!</v>
      </c>
      <c r="AP226" s="62" t="e">
        <f t="shared" si="54"/>
        <v>#DIV/0!</v>
      </c>
      <c r="AQ226" s="62" t="e">
        <f t="shared" si="55"/>
        <v>#DIV/0!</v>
      </c>
      <c r="AR226" s="62" t="e">
        <f t="shared" si="56"/>
        <v>#DIV/0!</v>
      </c>
      <c r="AS226" s="62" t="e">
        <f t="shared" si="57"/>
        <v>#DIV/0!</v>
      </c>
      <c r="AT226" s="62" t="e">
        <f t="shared" si="58"/>
        <v>#DIV/0!</v>
      </c>
      <c r="AU226" s="62">
        <f t="shared" si="59"/>
        <v>-1</v>
      </c>
    </row>
    <row r="227" spans="1:47" x14ac:dyDescent="0.25">
      <c r="A227" s="59">
        <v>2023</v>
      </c>
      <c r="B227" s="60" t="s">
        <v>380</v>
      </c>
      <c r="C227" s="61" t="s">
        <v>381</v>
      </c>
      <c r="D227" s="62">
        <v>5000000</v>
      </c>
      <c r="E227" s="62">
        <v>10312145</v>
      </c>
      <c r="F227" s="62">
        <v>10000000</v>
      </c>
      <c r="G227" s="62">
        <v>5000000</v>
      </c>
      <c r="H227" s="62">
        <v>0</v>
      </c>
      <c r="I227" s="62">
        <v>0</v>
      </c>
      <c r="J227" s="62">
        <v>0</v>
      </c>
      <c r="K227" s="62">
        <v>10000000</v>
      </c>
      <c r="L227" s="62">
        <v>0</v>
      </c>
      <c r="M227" s="62">
        <v>0</v>
      </c>
      <c r="N227" s="62">
        <v>0</v>
      </c>
      <c r="O227" s="62">
        <v>0</v>
      </c>
      <c r="P227" s="62">
        <v>40312145</v>
      </c>
      <c r="R227" s="62">
        <v>6000000</v>
      </c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>
        <f t="shared" si="60"/>
        <v>6000000</v>
      </c>
      <c r="AF227" s="13" t="s">
        <v>380</v>
      </c>
      <c r="AG227" s="25" t="s">
        <v>381</v>
      </c>
      <c r="AH227" s="26">
        <v>6000000</v>
      </c>
      <c r="AI227" s="62">
        <f t="shared" si="47"/>
        <v>0.2</v>
      </c>
      <c r="AJ227" s="62">
        <f t="shared" si="48"/>
        <v>-1</v>
      </c>
      <c r="AK227" s="62">
        <f t="shared" si="49"/>
        <v>-1</v>
      </c>
      <c r="AL227" s="62">
        <f t="shared" si="50"/>
        <v>-1</v>
      </c>
      <c r="AM227" s="62" t="e">
        <f t="shared" si="51"/>
        <v>#DIV/0!</v>
      </c>
      <c r="AN227" s="62" t="e">
        <f t="shared" si="52"/>
        <v>#DIV/0!</v>
      </c>
      <c r="AO227" s="62" t="e">
        <f t="shared" si="53"/>
        <v>#DIV/0!</v>
      </c>
      <c r="AP227" s="62">
        <f t="shared" si="54"/>
        <v>-1</v>
      </c>
      <c r="AQ227" s="62" t="e">
        <f t="shared" si="55"/>
        <v>#DIV/0!</v>
      </c>
      <c r="AR227" s="62" t="e">
        <f t="shared" si="56"/>
        <v>#DIV/0!</v>
      </c>
      <c r="AS227" s="62" t="e">
        <f t="shared" si="57"/>
        <v>#DIV/0!</v>
      </c>
      <c r="AT227" s="62" t="e">
        <f t="shared" si="58"/>
        <v>#DIV/0!</v>
      </c>
      <c r="AU227" s="62">
        <f t="shared" si="59"/>
        <v>-0.85116147999566882</v>
      </c>
    </row>
    <row r="228" spans="1:47" x14ac:dyDescent="0.25">
      <c r="A228" s="59">
        <v>2023</v>
      </c>
      <c r="B228" s="60" t="s">
        <v>382</v>
      </c>
      <c r="C228" s="61" t="s">
        <v>383</v>
      </c>
      <c r="D228" s="62">
        <v>59149653.774999991</v>
      </c>
      <c r="E228" s="62">
        <v>0</v>
      </c>
      <c r="F228" s="62">
        <v>0</v>
      </c>
      <c r="G228" s="62">
        <v>0</v>
      </c>
      <c r="H228" s="62">
        <v>0</v>
      </c>
      <c r="I228" s="62">
        <v>0</v>
      </c>
      <c r="J228" s="62">
        <v>0</v>
      </c>
      <c r="K228" s="62">
        <v>0</v>
      </c>
      <c r="L228" s="62">
        <v>0</v>
      </c>
      <c r="M228" s="62">
        <v>0</v>
      </c>
      <c r="N228" s="62">
        <v>0</v>
      </c>
      <c r="O228" s="62">
        <v>0</v>
      </c>
      <c r="P228" s="62">
        <v>59149653.774999991</v>
      </c>
      <c r="R228" s="62">
        <v>0</v>
      </c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>
        <f t="shared" si="60"/>
        <v>0</v>
      </c>
      <c r="AF228" s="13" t="s">
        <v>382</v>
      </c>
      <c r="AG228" s="25" t="s">
        <v>383</v>
      </c>
      <c r="AH228" s="26">
        <v>0</v>
      </c>
      <c r="AI228" s="62">
        <f t="shared" si="47"/>
        <v>-1</v>
      </c>
      <c r="AJ228" s="62" t="e">
        <f t="shared" si="48"/>
        <v>#DIV/0!</v>
      </c>
      <c r="AK228" s="62" t="e">
        <f t="shared" si="49"/>
        <v>#DIV/0!</v>
      </c>
      <c r="AL228" s="62" t="e">
        <f t="shared" si="50"/>
        <v>#DIV/0!</v>
      </c>
      <c r="AM228" s="62" t="e">
        <f t="shared" si="51"/>
        <v>#DIV/0!</v>
      </c>
      <c r="AN228" s="62" t="e">
        <f t="shared" si="52"/>
        <v>#DIV/0!</v>
      </c>
      <c r="AO228" s="62" t="e">
        <f t="shared" si="53"/>
        <v>#DIV/0!</v>
      </c>
      <c r="AP228" s="62" t="e">
        <f t="shared" si="54"/>
        <v>#DIV/0!</v>
      </c>
      <c r="AQ228" s="62" t="e">
        <f t="shared" si="55"/>
        <v>#DIV/0!</v>
      </c>
      <c r="AR228" s="62" t="e">
        <f t="shared" si="56"/>
        <v>#DIV/0!</v>
      </c>
      <c r="AS228" s="62" t="e">
        <f t="shared" si="57"/>
        <v>#DIV/0!</v>
      </c>
      <c r="AT228" s="62" t="e">
        <f t="shared" si="58"/>
        <v>#DIV/0!</v>
      </c>
      <c r="AU228" s="62">
        <f t="shared" si="59"/>
        <v>-1</v>
      </c>
    </row>
    <row r="229" spans="1:47" x14ac:dyDescent="0.25">
      <c r="A229" s="56">
        <v>2023</v>
      </c>
      <c r="B229" s="57" t="s">
        <v>384</v>
      </c>
      <c r="C229" s="58" t="s">
        <v>385</v>
      </c>
      <c r="D229" s="55">
        <v>91800000</v>
      </c>
      <c r="E229" s="55">
        <v>91800000</v>
      </c>
      <c r="F229" s="55">
        <v>91800000</v>
      </c>
      <c r="G229" s="55">
        <v>95829669.875999928</v>
      </c>
      <c r="H229" s="55">
        <v>91800000</v>
      </c>
      <c r="I229" s="55">
        <v>91800000</v>
      </c>
      <c r="J229" s="55">
        <v>91800000</v>
      </c>
      <c r="K229" s="55">
        <v>91800000</v>
      </c>
      <c r="L229" s="55">
        <v>91800000</v>
      </c>
      <c r="M229" s="55">
        <v>91800000</v>
      </c>
      <c r="N229" s="55">
        <v>91800000</v>
      </c>
      <c r="O229" s="55">
        <v>9399834.8640000802</v>
      </c>
      <c r="P229" s="55">
        <v>1023229504.74</v>
      </c>
      <c r="R229" s="55">
        <v>77817835</v>
      </c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>
        <f t="shared" si="60"/>
        <v>77817835</v>
      </c>
      <c r="AF229" s="14" t="s">
        <v>384</v>
      </c>
      <c r="AG229" s="9" t="s">
        <v>385</v>
      </c>
      <c r="AH229" s="10">
        <f>+AH230+AH231</f>
        <v>77817835</v>
      </c>
      <c r="AI229" s="55">
        <f t="shared" si="47"/>
        <v>-0.15231116557734206</v>
      </c>
      <c r="AJ229" s="55">
        <f t="shared" si="48"/>
        <v>-1</v>
      </c>
      <c r="AK229" s="55">
        <f t="shared" si="49"/>
        <v>-1</v>
      </c>
      <c r="AL229" s="55">
        <f t="shared" si="50"/>
        <v>-1</v>
      </c>
      <c r="AM229" s="55">
        <f t="shared" si="51"/>
        <v>-1</v>
      </c>
      <c r="AN229" s="55">
        <f t="shared" si="52"/>
        <v>-1</v>
      </c>
      <c r="AO229" s="55">
        <f t="shared" si="53"/>
        <v>-1</v>
      </c>
      <c r="AP229" s="55">
        <f t="shared" si="54"/>
        <v>-1</v>
      </c>
      <c r="AQ229" s="55">
        <f t="shared" si="55"/>
        <v>-1</v>
      </c>
      <c r="AR229" s="55">
        <f t="shared" si="56"/>
        <v>-1</v>
      </c>
      <c r="AS229" s="55">
        <f t="shared" si="57"/>
        <v>-1</v>
      </c>
      <c r="AT229" s="55">
        <f t="shared" si="58"/>
        <v>-1</v>
      </c>
      <c r="AU229" s="55">
        <f t="shared" si="59"/>
        <v>-0.92394879678555275</v>
      </c>
    </row>
    <row r="230" spans="1:47" x14ac:dyDescent="0.25">
      <c r="A230" s="59">
        <v>2023</v>
      </c>
      <c r="B230" s="60" t="s">
        <v>386</v>
      </c>
      <c r="C230" s="61" t="s">
        <v>827</v>
      </c>
      <c r="D230" s="62">
        <v>75000000</v>
      </c>
      <c r="E230" s="62">
        <v>75000000</v>
      </c>
      <c r="F230" s="62">
        <v>75000000</v>
      </c>
      <c r="G230" s="62">
        <v>79029669.875999928</v>
      </c>
      <c r="H230" s="62">
        <v>75000000</v>
      </c>
      <c r="I230" s="62">
        <v>75000000</v>
      </c>
      <c r="J230" s="62">
        <v>75000000</v>
      </c>
      <c r="K230" s="62">
        <v>75000000</v>
      </c>
      <c r="L230" s="62">
        <v>75000000</v>
      </c>
      <c r="M230" s="62">
        <v>75000000</v>
      </c>
      <c r="N230" s="62">
        <v>75000000</v>
      </c>
      <c r="O230" s="62">
        <v>7599834.8640000802</v>
      </c>
      <c r="P230" s="62">
        <v>836629504.74000001</v>
      </c>
      <c r="R230" s="62">
        <v>61739215</v>
      </c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>
        <f t="shared" si="60"/>
        <v>61739215</v>
      </c>
      <c r="AF230" s="13" t="s">
        <v>386</v>
      </c>
      <c r="AG230" s="25" t="s">
        <v>387</v>
      </c>
      <c r="AH230" s="26">
        <v>61739215</v>
      </c>
      <c r="AI230" s="62">
        <f t="shared" si="47"/>
        <v>-0.17681046666666667</v>
      </c>
      <c r="AJ230" s="62">
        <f t="shared" si="48"/>
        <v>-1</v>
      </c>
      <c r="AK230" s="62">
        <f t="shared" si="49"/>
        <v>-1</v>
      </c>
      <c r="AL230" s="62">
        <f t="shared" si="50"/>
        <v>-1</v>
      </c>
      <c r="AM230" s="62">
        <f t="shared" si="51"/>
        <v>-1</v>
      </c>
      <c r="AN230" s="62">
        <f t="shared" si="52"/>
        <v>-1</v>
      </c>
      <c r="AO230" s="62">
        <f t="shared" si="53"/>
        <v>-1</v>
      </c>
      <c r="AP230" s="62">
        <f t="shared" si="54"/>
        <v>-1</v>
      </c>
      <c r="AQ230" s="62">
        <f t="shared" si="55"/>
        <v>-1</v>
      </c>
      <c r="AR230" s="62">
        <f t="shared" si="56"/>
        <v>-1</v>
      </c>
      <c r="AS230" s="62">
        <f t="shared" si="57"/>
        <v>-1</v>
      </c>
      <c r="AT230" s="62">
        <f t="shared" si="58"/>
        <v>-1</v>
      </c>
      <c r="AU230" s="62">
        <f t="shared" si="59"/>
        <v>-0.92620483182793467</v>
      </c>
    </row>
    <row r="231" spans="1:47" x14ac:dyDescent="0.25">
      <c r="A231" s="59">
        <v>2023</v>
      </c>
      <c r="B231" s="60" t="s">
        <v>388</v>
      </c>
      <c r="C231" s="61" t="s">
        <v>389</v>
      </c>
      <c r="D231" s="62">
        <v>16800000</v>
      </c>
      <c r="E231" s="62">
        <v>16800000</v>
      </c>
      <c r="F231" s="62">
        <v>16800000</v>
      </c>
      <c r="G231" s="62">
        <v>16800000</v>
      </c>
      <c r="H231" s="62">
        <v>16800000</v>
      </c>
      <c r="I231" s="62">
        <v>16800000</v>
      </c>
      <c r="J231" s="62">
        <v>16800000</v>
      </c>
      <c r="K231" s="62">
        <v>16800000</v>
      </c>
      <c r="L231" s="62">
        <v>16800000</v>
      </c>
      <c r="M231" s="62">
        <v>16800000</v>
      </c>
      <c r="N231" s="62">
        <v>16800000</v>
      </c>
      <c r="O231" s="62">
        <v>1800000</v>
      </c>
      <c r="P231" s="62">
        <v>186600000</v>
      </c>
      <c r="R231" s="62">
        <v>16078620</v>
      </c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>
        <f t="shared" ref="AD231:AD258" si="61">SUM(R231:AC231)</f>
        <v>16078620</v>
      </c>
      <c r="AF231" s="13" t="s">
        <v>388</v>
      </c>
      <c r="AG231" s="25" t="s">
        <v>389</v>
      </c>
      <c r="AH231" s="26">
        <v>16078620</v>
      </c>
      <c r="AI231" s="62">
        <f t="shared" si="47"/>
        <v>-4.2939285714285715E-2</v>
      </c>
      <c r="AJ231" s="62">
        <f t="shared" si="48"/>
        <v>-1</v>
      </c>
      <c r="AK231" s="62">
        <f t="shared" si="49"/>
        <v>-1</v>
      </c>
      <c r="AL231" s="62">
        <f t="shared" si="50"/>
        <v>-1</v>
      </c>
      <c r="AM231" s="62">
        <f t="shared" si="51"/>
        <v>-1</v>
      </c>
      <c r="AN231" s="62">
        <f t="shared" si="52"/>
        <v>-1</v>
      </c>
      <c r="AO231" s="62">
        <f t="shared" si="53"/>
        <v>-1</v>
      </c>
      <c r="AP231" s="62">
        <f t="shared" si="54"/>
        <v>-1</v>
      </c>
      <c r="AQ231" s="62">
        <f t="shared" si="55"/>
        <v>-1</v>
      </c>
      <c r="AR231" s="62">
        <f t="shared" si="56"/>
        <v>-1</v>
      </c>
      <c r="AS231" s="62">
        <f t="shared" si="57"/>
        <v>-1</v>
      </c>
      <c r="AT231" s="62">
        <f t="shared" si="58"/>
        <v>-1</v>
      </c>
      <c r="AU231" s="62">
        <f t="shared" si="59"/>
        <v>-0.91383376205787781</v>
      </c>
    </row>
    <row r="232" spans="1:47" x14ac:dyDescent="0.25">
      <c r="A232" s="56">
        <v>2023</v>
      </c>
      <c r="B232" s="57" t="s">
        <v>390</v>
      </c>
      <c r="C232" s="58" t="s">
        <v>391</v>
      </c>
      <c r="D232" s="55">
        <v>1541558378.224</v>
      </c>
      <c r="E232" s="55">
        <v>83846210.717000008</v>
      </c>
      <c r="F232" s="55">
        <v>1619140479.2379999</v>
      </c>
      <c r="G232" s="55">
        <v>24681606.740000002</v>
      </c>
      <c r="H232" s="55">
        <v>14881606.74</v>
      </c>
      <c r="I232" s="55">
        <v>88681606.739999995</v>
      </c>
      <c r="J232" s="55">
        <v>81078781.255999997</v>
      </c>
      <c r="K232" s="55">
        <v>47789606.740000002</v>
      </c>
      <c r="L232" s="55">
        <v>14881606.74</v>
      </c>
      <c r="M232" s="55">
        <v>14881606.74</v>
      </c>
      <c r="N232" s="55">
        <v>15372209.159999987</v>
      </c>
      <c r="O232" s="55">
        <v>22881606.740000002</v>
      </c>
      <c r="P232" s="55">
        <v>3569675305.7749982</v>
      </c>
      <c r="R232" s="55">
        <v>1800000</v>
      </c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>
        <f t="shared" si="61"/>
        <v>1800000</v>
      </c>
      <c r="AF232" s="11" t="s">
        <v>390</v>
      </c>
      <c r="AG232" s="5" t="s">
        <v>391</v>
      </c>
      <c r="AH232" s="6">
        <f>+AH233+AH250+AH255</f>
        <v>1800000</v>
      </c>
      <c r="AI232" s="55">
        <f t="shared" si="47"/>
        <v>-0.99883235041538043</v>
      </c>
      <c r="AJ232" s="55">
        <f t="shared" si="48"/>
        <v>-1</v>
      </c>
      <c r="AK232" s="55">
        <f t="shared" si="49"/>
        <v>-1</v>
      </c>
      <c r="AL232" s="55">
        <f t="shared" si="50"/>
        <v>-1</v>
      </c>
      <c r="AM232" s="55">
        <f t="shared" si="51"/>
        <v>-1</v>
      </c>
      <c r="AN232" s="55">
        <f t="shared" si="52"/>
        <v>-1</v>
      </c>
      <c r="AO232" s="55">
        <f t="shared" si="53"/>
        <v>-1</v>
      </c>
      <c r="AP232" s="55">
        <f t="shared" si="54"/>
        <v>-1</v>
      </c>
      <c r="AQ232" s="55">
        <f t="shared" si="55"/>
        <v>-1</v>
      </c>
      <c r="AR232" s="55">
        <f t="shared" si="56"/>
        <v>-1</v>
      </c>
      <c r="AS232" s="55">
        <f t="shared" si="57"/>
        <v>-1</v>
      </c>
      <c r="AT232" s="55">
        <f t="shared" si="58"/>
        <v>-1</v>
      </c>
      <c r="AU232" s="55">
        <f t="shared" si="59"/>
        <v>-0.99949575245762889</v>
      </c>
    </row>
    <row r="233" spans="1:47" x14ac:dyDescent="0.25">
      <c r="A233" s="56">
        <v>2023</v>
      </c>
      <c r="B233" s="57" t="s">
        <v>392</v>
      </c>
      <c r="C233" s="58" t="s">
        <v>393</v>
      </c>
      <c r="D233" s="55">
        <v>14881606.74</v>
      </c>
      <c r="E233" s="55">
        <v>18846210.717</v>
      </c>
      <c r="F233" s="55">
        <v>1450997454.368</v>
      </c>
      <c r="G233" s="55">
        <v>24681606.740000002</v>
      </c>
      <c r="H233" s="55">
        <v>14881606.74</v>
      </c>
      <c r="I233" s="55">
        <v>16681606.74</v>
      </c>
      <c r="J233" s="55">
        <v>14881606.74</v>
      </c>
      <c r="K233" s="55">
        <v>38789606.740000002</v>
      </c>
      <c r="L233" s="55">
        <v>14881606.74</v>
      </c>
      <c r="M233" s="55">
        <v>14881606.74</v>
      </c>
      <c r="N233" s="55">
        <v>15372209.159999987</v>
      </c>
      <c r="O233" s="55">
        <v>14881606.74</v>
      </c>
      <c r="P233" s="55">
        <v>1654658334.9050002</v>
      </c>
      <c r="R233" s="55">
        <v>200000</v>
      </c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>
        <f t="shared" si="61"/>
        <v>200000</v>
      </c>
      <c r="AF233" s="14" t="s">
        <v>392</v>
      </c>
      <c r="AG233" s="9" t="s">
        <v>393</v>
      </c>
      <c r="AH233" s="10">
        <f>+AH234+AH237+AH249</f>
        <v>200000</v>
      </c>
      <c r="AI233" s="55">
        <f t="shared" si="47"/>
        <v>-0.98656059097016569</v>
      </c>
      <c r="AJ233" s="55">
        <f t="shared" si="48"/>
        <v>-1</v>
      </c>
      <c r="AK233" s="55">
        <f t="shared" si="49"/>
        <v>-1</v>
      </c>
      <c r="AL233" s="55">
        <f t="shared" si="50"/>
        <v>-1</v>
      </c>
      <c r="AM233" s="55">
        <f t="shared" si="51"/>
        <v>-1</v>
      </c>
      <c r="AN233" s="55">
        <f t="shared" si="52"/>
        <v>-1</v>
      </c>
      <c r="AO233" s="55">
        <f t="shared" si="53"/>
        <v>-1</v>
      </c>
      <c r="AP233" s="55">
        <f t="shared" si="54"/>
        <v>-1</v>
      </c>
      <c r="AQ233" s="55">
        <f t="shared" si="55"/>
        <v>-1</v>
      </c>
      <c r="AR233" s="55">
        <f t="shared" si="56"/>
        <v>-1</v>
      </c>
      <c r="AS233" s="55">
        <f t="shared" si="57"/>
        <v>-1</v>
      </c>
      <c r="AT233" s="55">
        <f t="shared" si="58"/>
        <v>-1</v>
      </c>
      <c r="AU233" s="55">
        <f t="shared" si="59"/>
        <v>-0.99987912912546295</v>
      </c>
    </row>
    <row r="234" spans="1:47" x14ac:dyDescent="0.25">
      <c r="A234" s="56">
        <v>2023</v>
      </c>
      <c r="B234" s="57" t="s">
        <v>394</v>
      </c>
      <c r="C234" s="58" t="s">
        <v>828</v>
      </c>
      <c r="D234" s="55">
        <v>14881606.74</v>
      </c>
      <c r="E234" s="55">
        <v>14881606.74</v>
      </c>
      <c r="F234" s="55">
        <v>14881606.74</v>
      </c>
      <c r="G234" s="55">
        <v>14881606.74</v>
      </c>
      <c r="H234" s="55">
        <v>14881606.74</v>
      </c>
      <c r="I234" s="55">
        <v>14881606.74</v>
      </c>
      <c r="J234" s="55">
        <v>14881606.74</v>
      </c>
      <c r="K234" s="55">
        <v>14881606.74</v>
      </c>
      <c r="L234" s="55">
        <v>14881606.74</v>
      </c>
      <c r="M234" s="55">
        <v>14881606.74</v>
      </c>
      <c r="N234" s="55">
        <v>15372209.159999987</v>
      </c>
      <c r="O234" s="55">
        <v>14881606.74</v>
      </c>
      <c r="P234" s="55">
        <v>179069883.29999998</v>
      </c>
      <c r="R234" s="55">
        <v>200000</v>
      </c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>
        <f t="shared" si="61"/>
        <v>200000</v>
      </c>
      <c r="AF234" s="14" t="s">
        <v>394</v>
      </c>
      <c r="AG234" s="9" t="s">
        <v>395</v>
      </c>
      <c r="AH234" s="10">
        <f>+AH235+AH236</f>
        <v>200000</v>
      </c>
      <c r="AI234" s="55">
        <f t="shared" si="47"/>
        <v>-0.98656059097016569</v>
      </c>
      <c r="AJ234" s="55">
        <f t="shared" si="48"/>
        <v>-1</v>
      </c>
      <c r="AK234" s="55">
        <f t="shared" si="49"/>
        <v>-1</v>
      </c>
      <c r="AL234" s="55">
        <f t="shared" si="50"/>
        <v>-1</v>
      </c>
      <c r="AM234" s="55">
        <f t="shared" si="51"/>
        <v>-1</v>
      </c>
      <c r="AN234" s="55">
        <f t="shared" si="52"/>
        <v>-1</v>
      </c>
      <c r="AO234" s="55">
        <f t="shared" si="53"/>
        <v>-1</v>
      </c>
      <c r="AP234" s="55">
        <f t="shared" si="54"/>
        <v>-1</v>
      </c>
      <c r="AQ234" s="55">
        <f t="shared" si="55"/>
        <v>-1</v>
      </c>
      <c r="AR234" s="55">
        <f t="shared" si="56"/>
        <v>-1</v>
      </c>
      <c r="AS234" s="55">
        <f t="shared" si="57"/>
        <v>-1</v>
      </c>
      <c r="AT234" s="55">
        <f t="shared" si="58"/>
        <v>-1</v>
      </c>
      <c r="AU234" s="55">
        <f t="shared" si="59"/>
        <v>-0.99888311760573978</v>
      </c>
    </row>
    <row r="235" spans="1:47" x14ac:dyDescent="0.25">
      <c r="A235" s="59">
        <v>2023</v>
      </c>
      <c r="B235" s="60" t="s">
        <v>396</v>
      </c>
      <c r="C235" s="61" t="s">
        <v>828</v>
      </c>
      <c r="D235" s="62">
        <v>14781606.74</v>
      </c>
      <c r="E235" s="62">
        <v>14781606.74</v>
      </c>
      <c r="F235" s="62">
        <v>14781606.74</v>
      </c>
      <c r="G235" s="62">
        <v>14781606.74</v>
      </c>
      <c r="H235" s="62">
        <v>14781606.74</v>
      </c>
      <c r="I235" s="62">
        <v>14781606.74</v>
      </c>
      <c r="J235" s="62">
        <v>14781606.74</v>
      </c>
      <c r="K235" s="62">
        <v>14781606.74</v>
      </c>
      <c r="L235" s="62">
        <v>14781606.74</v>
      </c>
      <c r="M235" s="62">
        <v>14781606.74</v>
      </c>
      <c r="N235" s="62">
        <v>15272209.159999987</v>
      </c>
      <c r="O235" s="62">
        <v>14781606.74</v>
      </c>
      <c r="P235" s="62">
        <v>177869883.29999998</v>
      </c>
      <c r="R235" s="62">
        <v>200000</v>
      </c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>
        <f t="shared" si="61"/>
        <v>200000</v>
      </c>
      <c r="AF235" s="13" t="s">
        <v>396</v>
      </c>
      <c r="AG235" s="25" t="s">
        <v>395</v>
      </c>
      <c r="AH235" s="26">
        <v>200000</v>
      </c>
      <c r="AI235" s="62">
        <f t="shared" si="47"/>
        <v>-0.98646967115836015</v>
      </c>
      <c r="AJ235" s="62">
        <f t="shared" si="48"/>
        <v>-1</v>
      </c>
      <c r="AK235" s="62">
        <f t="shared" si="49"/>
        <v>-1</v>
      </c>
      <c r="AL235" s="62">
        <f t="shared" si="50"/>
        <v>-1</v>
      </c>
      <c r="AM235" s="62">
        <f t="shared" si="51"/>
        <v>-1</v>
      </c>
      <c r="AN235" s="62">
        <f t="shared" si="52"/>
        <v>-1</v>
      </c>
      <c r="AO235" s="62">
        <f t="shared" si="53"/>
        <v>-1</v>
      </c>
      <c r="AP235" s="62">
        <f t="shared" si="54"/>
        <v>-1</v>
      </c>
      <c r="AQ235" s="62">
        <f t="shared" si="55"/>
        <v>-1</v>
      </c>
      <c r="AR235" s="62">
        <f t="shared" si="56"/>
        <v>-1</v>
      </c>
      <c r="AS235" s="62">
        <f t="shared" si="57"/>
        <v>-1</v>
      </c>
      <c r="AT235" s="62">
        <f t="shared" si="58"/>
        <v>-1</v>
      </c>
      <c r="AU235" s="62">
        <f t="shared" si="59"/>
        <v>-0.99887558255344067</v>
      </c>
    </row>
    <row r="236" spans="1:47" x14ac:dyDescent="0.25">
      <c r="A236" s="59">
        <v>2023</v>
      </c>
      <c r="B236" s="60" t="s">
        <v>397</v>
      </c>
      <c r="C236" s="61" t="s">
        <v>829</v>
      </c>
      <c r="D236" s="62">
        <v>100000</v>
      </c>
      <c r="E236" s="62">
        <v>100000</v>
      </c>
      <c r="F236" s="62">
        <v>100000</v>
      </c>
      <c r="G236" s="62">
        <v>100000</v>
      </c>
      <c r="H236" s="62">
        <v>100000</v>
      </c>
      <c r="I236" s="62">
        <v>100000</v>
      </c>
      <c r="J236" s="62">
        <v>100000</v>
      </c>
      <c r="K236" s="62">
        <v>100000</v>
      </c>
      <c r="L236" s="62">
        <v>100000</v>
      </c>
      <c r="M236" s="62">
        <v>100000</v>
      </c>
      <c r="N236" s="62">
        <v>100000</v>
      </c>
      <c r="O236" s="62">
        <v>100000</v>
      </c>
      <c r="P236" s="62">
        <v>1200000</v>
      </c>
      <c r="R236" s="62">
        <v>0</v>
      </c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>
        <f t="shared" si="61"/>
        <v>0</v>
      </c>
      <c r="AF236" s="13" t="s">
        <v>397</v>
      </c>
      <c r="AG236" s="25" t="s">
        <v>398</v>
      </c>
      <c r="AH236" s="26">
        <v>0</v>
      </c>
      <c r="AI236" s="62">
        <f t="shared" si="47"/>
        <v>-1</v>
      </c>
      <c r="AJ236" s="62">
        <f t="shared" si="48"/>
        <v>-1</v>
      </c>
      <c r="AK236" s="62">
        <f t="shared" si="49"/>
        <v>-1</v>
      </c>
      <c r="AL236" s="62">
        <f t="shared" si="50"/>
        <v>-1</v>
      </c>
      <c r="AM236" s="62">
        <f t="shared" si="51"/>
        <v>-1</v>
      </c>
      <c r="AN236" s="62">
        <f t="shared" si="52"/>
        <v>-1</v>
      </c>
      <c r="AO236" s="62">
        <f t="shared" si="53"/>
        <v>-1</v>
      </c>
      <c r="AP236" s="62">
        <f t="shared" si="54"/>
        <v>-1</v>
      </c>
      <c r="AQ236" s="62">
        <f t="shared" si="55"/>
        <v>-1</v>
      </c>
      <c r="AR236" s="62">
        <f t="shared" si="56"/>
        <v>-1</v>
      </c>
      <c r="AS236" s="62">
        <f t="shared" si="57"/>
        <v>-1</v>
      </c>
      <c r="AT236" s="62">
        <f t="shared" si="58"/>
        <v>-1</v>
      </c>
      <c r="AU236" s="62">
        <f t="shared" si="59"/>
        <v>-1</v>
      </c>
    </row>
    <row r="237" spans="1:47" x14ac:dyDescent="0.25">
      <c r="A237" s="56">
        <v>2023</v>
      </c>
      <c r="B237" s="57" t="s">
        <v>399</v>
      </c>
      <c r="C237" s="58" t="s">
        <v>830</v>
      </c>
      <c r="D237" s="55">
        <v>0</v>
      </c>
      <c r="E237" s="55">
        <v>3964603.9769999981</v>
      </c>
      <c r="F237" s="55">
        <v>1434715847.628</v>
      </c>
      <c r="G237" s="55">
        <v>4800000</v>
      </c>
      <c r="H237" s="55">
        <v>0</v>
      </c>
      <c r="I237" s="55">
        <v>1800000</v>
      </c>
      <c r="J237" s="55">
        <v>0</v>
      </c>
      <c r="K237" s="55">
        <v>1800000</v>
      </c>
      <c r="L237" s="55">
        <v>0</v>
      </c>
      <c r="M237" s="55">
        <v>0</v>
      </c>
      <c r="N237" s="55">
        <v>0</v>
      </c>
      <c r="O237" s="55">
        <v>0</v>
      </c>
      <c r="P237" s="55">
        <v>1447080451.605</v>
      </c>
      <c r="R237" s="55">
        <v>0</v>
      </c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>
        <f t="shared" si="61"/>
        <v>0</v>
      </c>
      <c r="AF237" s="14" t="s">
        <v>399</v>
      </c>
      <c r="AG237" s="9" t="s">
        <v>400</v>
      </c>
      <c r="AH237" s="10">
        <f>+AH238+AH239</f>
        <v>0</v>
      </c>
      <c r="AI237" s="55" t="e">
        <f t="shared" si="47"/>
        <v>#DIV/0!</v>
      </c>
      <c r="AJ237" s="55">
        <f t="shared" si="48"/>
        <v>-1</v>
      </c>
      <c r="AK237" s="55">
        <f t="shared" si="49"/>
        <v>-1</v>
      </c>
      <c r="AL237" s="55">
        <f t="shared" si="50"/>
        <v>-1</v>
      </c>
      <c r="AM237" s="55" t="e">
        <f t="shared" si="51"/>
        <v>#DIV/0!</v>
      </c>
      <c r="AN237" s="55">
        <f t="shared" si="52"/>
        <v>-1</v>
      </c>
      <c r="AO237" s="55" t="e">
        <f t="shared" si="53"/>
        <v>#DIV/0!</v>
      </c>
      <c r="AP237" s="55">
        <f t="shared" si="54"/>
        <v>-1</v>
      </c>
      <c r="AQ237" s="55" t="e">
        <f t="shared" si="55"/>
        <v>#DIV/0!</v>
      </c>
      <c r="AR237" s="55" t="e">
        <f t="shared" si="56"/>
        <v>#DIV/0!</v>
      </c>
      <c r="AS237" s="55" t="e">
        <f t="shared" si="57"/>
        <v>#DIV/0!</v>
      </c>
      <c r="AT237" s="55" t="e">
        <f t="shared" si="58"/>
        <v>#DIV/0!</v>
      </c>
      <c r="AU237" s="55">
        <f t="shared" si="59"/>
        <v>-1</v>
      </c>
    </row>
    <row r="238" spans="1:47" x14ac:dyDescent="0.25">
      <c r="A238" s="59">
        <v>2023</v>
      </c>
      <c r="B238" s="60" t="s">
        <v>401</v>
      </c>
      <c r="C238" s="61" t="s">
        <v>402</v>
      </c>
      <c r="D238" s="62">
        <v>0</v>
      </c>
      <c r="E238" s="62">
        <v>0</v>
      </c>
      <c r="F238" s="62">
        <v>400000000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400000000</v>
      </c>
      <c r="R238" s="62">
        <v>0</v>
      </c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>
        <f t="shared" si="61"/>
        <v>0</v>
      </c>
      <c r="AF238" s="13" t="s">
        <v>401</v>
      </c>
      <c r="AG238" s="25" t="s">
        <v>402</v>
      </c>
      <c r="AH238" s="26">
        <v>0</v>
      </c>
      <c r="AI238" s="62" t="e">
        <f t="shared" si="47"/>
        <v>#DIV/0!</v>
      </c>
      <c r="AJ238" s="62" t="e">
        <f t="shared" si="48"/>
        <v>#DIV/0!</v>
      </c>
      <c r="AK238" s="62">
        <f t="shared" si="49"/>
        <v>-1</v>
      </c>
      <c r="AL238" s="62" t="e">
        <f t="shared" si="50"/>
        <v>#DIV/0!</v>
      </c>
      <c r="AM238" s="62" t="e">
        <f t="shared" si="51"/>
        <v>#DIV/0!</v>
      </c>
      <c r="AN238" s="62" t="e">
        <f t="shared" si="52"/>
        <v>#DIV/0!</v>
      </c>
      <c r="AO238" s="62" t="e">
        <f t="shared" si="53"/>
        <v>#DIV/0!</v>
      </c>
      <c r="AP238" s="62" t="e">
        <f t="shared" si="54"/>
        <v>#DIV/0!</v>
      </c>
      <c r="AQ238" s="62" t="e">
        <f t="shared" si="55"/>
        <v>#DIV/0!</v>
      </c>
      <c r="AR238" s="62" t="e">
        <f t="shared" si="56"/>
        <v>#DIV/0!</v>
      </c>
      <c r="AS238" s="62" t="e">
        <f t="shared" si="57"/>
        <v>#DIV/0!</v>
      </c>
      <c r="AT238" s="62" t="e">
        <f t="shared" si="58"/>
        <v>#DIV/0!</v>
      </c>
      <c r="AU238" s="62">
        <f t="shared" si="59"/>
        <v>-1</v>
      </c>
    </row>
    <row r="239" spans="1:47" x14ac:dyDescent="0.25">
      <c r="A239" s="56">
        <v>2023</v>
      </c>
      <c r="B239" s="57" t="s">
        <v>403</v>
      </c>
      <c r="C239" s="58" t="s">
        <v>831</v>
      </c>
      <c r="D239" s="55">
        <v>0</v>
      </c>
      <c r="E239" s="55">
        <v>3964603.9769999981</v>
      </c>
      <c r="F239" s="55">
        <v>1034715847.628</v>
      </c>
      <c r="G239" s="55">
        <v>4800000</v>
      </c>
      <c r="H239" s="55">
        <v>0</v>
      </c>
      <c r="I239" s="55">
        <v>1800000</v>
      </c>
      <c r="J239" s="55">
        <v>0</v>
      </c>
      <c r="K239" s="55">
        <v>1800000</v>
      </c>
      <c r="L239" s="55">
        <v>0</v>
      </c>
      <c r="M239" s="55">
        <v>0</v>
      </c>
      <c r="N239" s="55">
        <v>0</v>
      </c>
      <c r="O239" s="55">
        <v>0</v>
      </c>
      <c r="P239" s="55">
        <v>1047080451.605</v>
      </c>
      <c r="R239" s="55">
        <v>0</v>
      </c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>
        <f t="shared" si="61"/>
        <v>0</v>
      </c>
      <c r="AF239" s="14" t="s">
        <v>403</v>
      </c>
      <c r="AG239" s="9" t="s">
        <v>404</v>
      </c>
      <c r="AH239" s="10">
        <f>+AH240+AH241+AH242+AH243+AH244+AH245+AH246+AH247+AH248</f>
        <v>0</v>
      </c>
      <c r="AI239" s="55" t="e">
        <f t="shared" si="47"/>
        <v>#DIV/0!</v>
      </c>
      <c r="AJ239" s="55">
        <f t="shared" si="48"/>
        <v>-1</v>
      </c>
      <c r="AK239" s="55">
        <f t="shared" si="49"/>
        <v>-1</v>
      </c>
      <c r="AL239" s="55">
        <f t="shared" si="50"/>
        <v>-1</v>
      </c>
      <c r="AM239" s="55" t="e">
        <f t="shared" si="51"/>
        <v>#DIV/0!</v>
      </c>
      <c r="AN239" s="55">
        <f t="shared" si="52"/>
        <v>-1</v>
      </c>
      <c r="AO239" s="55" t="e">
        <f t="shared" si="53"/>
        <v>#DIV/0!</v>
      </c>
      <c r="AP239" s="55">
        <f t="shared" si="54"/>
        <v>-1</v>
      </c>
      <c r="AQ239" s="55" t="e">
        <f t="shared" si="55"/>
        <v>#DIV/0!</v>
      </c>
      <c r="AR239" s="55" t="e">
        <f t="shared" si="56"/>
        <v>#DIV/0!</v>
      </c>
      <c r="AS239" s="55" t="e">
        <f t="shared" si="57"/>
        <v>#DIV/0!</v>
      </c>
      <c r="AT239" s="55" t="e">
        <f t="shared" si="58"/>
        <v>#DIV/0!</v>
      </c>
      <c r="AU239" s="55">
        <f t="shared" si="59"/>
        <v>-1</v>
      </c>
    </row>
    <row r="240" spans="1:47" x14ac:dyDescent="0.25">
      <c r="A240" s="59">
        <v>2023</v>
      </c>
      <c r="B240" s="60" t="s">
        <v>405</v>
      </c>
      <c r="C240" s="61" t="s">
        <v>406</v>
      </c>
      <c r="D240" s="62">
        <v>0</v>
      </c>
      <c r="E240" s="62">
        <v>0</v>
      </c>
      <c r="F240" s="62">
        <v>250000000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250000000</v>
      </c>
      <c r="R240" s="62">
        <v>0</v>
      </c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>
        <f t="shared" si="61"/>
        <v>0</v>
      </c>
      <c r="AF240" s="13" t="s">
        <v>405</v>
      </c>
      <c r="AG240" s="25" t="s">
        <v>406</v>
      </c>
      <c r="AH240" s="26">
        <v>0</v>
      </c>
      <c r="AI240" s="62" t="e">
        <f t="shared" si="47"/>
        <v>#DIV/0!</v>
      </c>
      <c r="AJ240" s="62" t="e">
        <f t="shared" si="48"/>
        <v>#DIV/0!</v>
      </c>
      <c r="AK240" s="62">
        <f t="shared" si="49"/>
        <v>-1</v>
      </c>
      <c r="AL240" s="62" t="e">
        <f t="shared" si="50"/>
        <v>#DIV/0!</v>
      </c>
      <c r="AM240" s="62" t="e">
        <f t="shared" si="51"/>
        <v>#DIV/0!</v>
      </c>
      <c r="AN240" s="62" t="e">
        <f t="shared" si="52"/>
        <v>#DIV/0!</v>
      </c>
      <c r="AO240" s="62" t="e">
        <f t="shared" si="53"/>
        <v>#DIV/0!</v>
      </c>
      <c r="AP240" s="62" t="e">
        <f t="shared" si="54"/>
        <v>#DIV/0!</v>
      </c>
      <c r="AQ240" s="62" t="e">
        <f t="shared" si="55"/>
        <v>#DIV/0!</v>
      </c>
      <c r="AR240" s="62" t="e">
        <f t="shared" si="56"/>
        <v>#DIV/0!</v>
      </c>
      <c r="AS240" s="62" t="e">
        <f t="shared" si="57"/>
        <v>#DIV/0!</v>
      </c>
      <c r="AT240" s="62" t="e">
        <f t="shared" si="58"/>
        <v>#DIV/0!</v>
      </c>
      <c r="AU240" s="62">
        <f t="shared" si="59"/>
        <v>-1</v>
      </c>
    </row>
    <row r="241" spans="1:47" x14ac:dyDescent="0.25">
      <c r="A241" s="59">
        <v>2023</v>
      </c>
      <c r="B241" s="60" t="s">
        <v>407</v>
      </c>
      <c r="C241" s="61" t="s">
        <v>408</v>
      </c>
      <c r="D241" s="62">
        <v>0</v>
      </c>
      <c r="E241" s="62">
        <v>0</v>
      </c>
      <c r="F241" s="62">
        <v>8000000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8000000</v>
      </c>
      <c r="R241" s="62">
        <v>0</v>
      </c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>
        <f t="shared" si="61"/>
        <v>0</v>
      </c>
      <c r="AF241" s="13" t="s">
        <v>407</v>
      </c>
      <c r="AG241" s="25" t="s">
        <v>408</v>
      </c>
      <c r="AH241" s="26">
        <v>0</v>
      </c>
      <c r="AI241" s="62" t="e">
        <f t="shared" si="47"/>
        <v>#DIV/0!</v>
      </c>
      <c r="AJ241" s="62" t="e">
        <f t="shared" si="48"/>
        <v>#DIV/0!</v>
      </c>
      <c r="AK241" s="62">
        <f t="shared" si="49"/>
        <v>-1</v>
      </c>
      <c r="AL241" s="62" t="e">
        <f t="shared" si="50"/>
        <v>#DIV/0!</v>
      </c>
      <c r="AM241" s="62" t="e">
        <f t="shared" si="51"/>
        <v>#DIV/0!</v>
      </c>
      <c r="AN241" s="62" t="e">
        <f t="shared" si="52"/>
        <v>#DIV/0!</v>
      </c>
      <c r="AO241" s="62" t="e">
        <f t="shared" si="53"/>
        <v>#DIV/0!</v>
      </c>
      <c r="AP241" s="62" t="e">
        <f t="shared" si="54"/>
        <v>#DIV/0!</v>
      </c>
      <c r="AQ241" s="62" t="e">
        <f t="shared" si="55"/>
        <v>#DIV/0!</v>
      </c>
      <c r="AR241" s="62" t="e">
        <f t="shared" si="56"/>
        <v>#DIV/0!</v>
      </c>
      <c r="AS241" s="62" t="e">
        <f t="shared" si="57"/>
        <v>#DIV/0!</v>
      </c>
      <c r="AT241" s="62" t="e">
        <f t="shared" si="58"/>
        <v>#DIV/0!</v>
      </c>
      <c r="AU241" s="62">
        <f t="shared" si="59"/>
        <v>-1</v>
      </c>
    </row>
    <row r="242" spans="1:47" x14ac:dyDescent="0.25">
      <c r="A242" s="59">
        <v>2023</v>
      </c>
      <c r="B242" s="60" t="s">
        <v>409</v>
      </c>
      <c r="C242" s="61" t="s">
        <v>410</v>
      </c>
      <c r="D242" s="62">
        <v>0</v>
      </c>
      <c r="E242" s="62">
        <v>0</v>
      </c>
      <c r="F242" s="62">
        <v>300000000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300000000</v>
      </c>
      <c r="R242" s="62">
        <v>0</v>
      </c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>
        <f t="shared" si="61"/>
        <v>0</v>
      </c>
      <c r="AF242" s="13" t="s">
        <v>409</v>
      </c>
      <c r="AG242" s="25" t="s">
        <v>410</v>
      </c>
      <c r="AH242" s="26">
        <v>0</v>
      </c>
      <c r="AI242" s="62" t="e">
        <f t="shared" si="47"/>
        <v>#DIV/0!</v>
      </c>
      <c r="AJ242" s="62" t="e">
        <f t="shared" si="48"/>
        <v>#DIV/0!</v>
      </c>
      <c r="AK242" s="62">
        <f t="shared" si="49"/>
        <v>-1</v>
      </c>
      <c r="AL242" s="62" t="e">
        <f t="shared" si="50"/>
        <v>#DIV/0!</v>
      </c>
      <c r="AM242" s="62" t="e">
        <f t="shared" si="51"/>
        <v>#DIV/0!</v>
      </c>
      <c r="AN242" s="62" t="e">
        <f t="shared" si="52"/>
        <v>#DIV/0!</v>
      </c>
      <c r="AO242" s="62" t="e">
        <f t="shared" si="53"/>
        <v>#DIV/0!</v>
      </c>
      <c r="AP242" s="62" t="e">
        <f t="shared" si="54"/>
        <v>#DIV/0!</v>
      </c>
      <c r="AQ242" s="62" t="e">
        <f t="shared" si="55"/>
        <v>#DIV/0!</v>
      </c>
      <c r="AR242" s="62" t="e">
        <f t="shared" si="56"/>
        <v>#DIV/0!</v>
      </c>
      <c r="AS242" s="62" t="e">
        <f t="shared" si="57"/>
        <v>#DIV/0!</v>
      </c>
      <c r="AT242" s="62" t="e">
        <f t="shared" si="58"/>
        <v>#DIV/0!</v>
      </c>
      <c r="AU242" s="62">
        <f t="shared" si="59"/>
        <v>-1</v>
      </c>
    </row>
    <row r="243" spans="1:47" x14ac:dyDescent="0.25">
      <c r="A243" s="59">
        <v>2023</v>
      </c>
      <c r="B243" s="60" t="s">
        <v>411</v>
      </c>
      <c r="C243" s="61" t="s">
        <v>412</v>
      </c>
      <c r="D243" s="62">
        <v>0</v>
      </c>
      <c r="E243" s="62">
        <v>3964603.9769999981</v>
      </c>
      <c r="F243" s="62">
        <v>248715847.62800002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252680451.60500002</v>
      </c>
      <c r="R243" s="62">
        <v>0</v>
      </c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>
        <f t="shared" si="61"/>
        <v>0</v>
      </c>
      <c r="AF243" s="13" t="s">
        <v>411</v>
      </c>
      <c r="AG243" s="25" t="s">
        <v>412</v>
      </c>
      <c r="AH243" s="26">
        <v>0</v>
      </c>
      <c r="AI243" s="62" t="e">
        <f t="shared" si="47"/>
        <v>#DIV/0!</v>
      </c>
      <c r="AJ243" s="62">
        <f t="shared" si="48"/>
        <v>-1</v>
      </c>
      <c r="AK243" s="62">
        <f t="shared" si="49"/>
        <v>-1</v>
      </c>
      <c r="AL243" s="62" t="e">
        <f t="shared" si="50"/>
        <v>#DIV/0!</v>
      </c>
      <c r="AM243" s="62" t="e">
        <f t="shared" si="51"/>
        <v>#DIV/0!</v>
      </c>
      <c r="AN243" s="62" t="e">
        <f t="shared" si="52"/>
        <v>#DIV/0!</v>
      </c>
      <c r="AO243" s="62" t="e">
        <f t="shared" si="53"/>
        <v>#DIV/0!</v>
      </c>
      <c r="AP243" s="62" t="e">
        <f t="shared" si="54"/>
        <v>#DIV/0!</v>
      </c>
      <c r="AQ243" s="62" t="e">
        <f t="shared" si="55"/>
        <v>#DIV/0!</v>
      </c>
      <c r="AR243" s="62" t="e">
        <f t="shared" si="56"/>
        <v>#DIV/0!</v>
      </c>
      <c r="AS243" s="62" t="e">
        <f t="shared" si="57"/>
        <v>#DIV/0!</v>
      </c>
      <c r="AT243" s="62" t="e">
        <f t="shared" si="58"/>
        <v>#DIV/0!</v>
      </c>
      <c r="AU243" s="62">
        <f t="shared" si="59"/>
        <v>-1</v>
      </c>
    </row>
    <row r="244" spans="1:47" x14ac:dyDescent="0.25">
      <c r="A244" s="59">
        <v>2023</v>
      </c>
      <c r="B244" s="60" t="s">
        <v>413</v>
      </c>
      <c r="C244" s="61" t="s">
        <v>414</v>
      </c>
      <c r="D244" s="62">
        <v>0</v>
      </c>
      <c r="E244" s="62">
        <v>0</v>
      </c>
      <c r="F244" s="62">
        <v>5000000</v>
      </c>
      <c r="G244" s="62">
        <v>3000000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8000000</v>
      </c>
      <c r="R244" s="62">
        <v>0</v>
      </c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>
        <f t="shared" si="61"/>
        <v>0</v>
      </c>
      <c r="AF244" s="13" t="s">
        <v>413</v>
      </c>
      <c r="AG244" s="25" t="s">
        <v>414</v>
      </c>
      <c r="AH244" s="26">
        <v>0</v>
      </c>
      <c r="AI244" s="62" t="e">
        <f t="shared" si="47"/>
        <v>#DIV/0!</v>
      </c>
      <c r="AJ244" s="62" t="e">
        <f t="shared" si="48"/>
        <v>#DIV/0!</v>
      </c>
      <c r="AK244" s="62">
        <f t="shared" si="49"/>
        <v>-1</v>
      </c>
      <c r="AL244" s="62">
        <f t="shared" si="50"/>
        <v>-1</v>
      </c>
      <c r="AM244" s="62" t="e">
        <f t="shared" si="51"/>
        <v>#DIV/0!</v>
      </c>
      <c r="AN244" s="62" t="e">
        <f t="shared" si="52"/>
        <v>#DIV/0!</v>
      </c>
      <c r="AO244" s="62" t="e">
        <f t="shared" si="53"/>
        <v>#DIV/0!</v>
      </c>
      <c r="AP244" s="62" t="e">
        <f t="shared" si="54"/>
        <v>#DIV/0!</v>
      </c>
      <c r="AQ244" s="62" t="e">
        <f t="shared" si="55"/>
        <v>#DIV/0!</v>
      </c>
      <c r="AR244" s="62" t="e">
        <f t="shared" si="56"/>
        <v>#DIV/0!</v>
      </c>
      <c r="AS244" s="62" t="e">
        <f t="shared" si="57"/>
        <v>#DIV/0!</v>
      </c>
      <c r="AT244" s="62" t="e">
        <f t="shared" si="58"/>
        <v>#DIV/0!</v>
      </c>
      <c r="AU244" s="62">
        <f t="shared" si="59"/>
        <v>-1</v>
      </c>
    </row>
    <row r="245" spans="1:47" x14ac:dyDescent="0.25">
      <c r="A245" s="59">
        <v>2023</v>
      </c>
      <c r="B245" s="60" t="s">
        <v>415</v>
      </c>
      <c r="C245" s="61" t="s">
        <v>416</v>
      </c>
      <c r="D245" s="62">
        <v>0</v>
      </c>
      <c r="E245" s="62">
        <v>0</v>
      </c>
      <c r="F245" s="62">
        <v>30000000</v>
      </c>
      <c r="G245" s="62">
        <v>1800000</v>
      </c>
      <c r="H245" s="62">
        <v>0</v>
      </c>
      <c r="I245" s="62">
        <v>1800000</v>
      </c>
      <c r="J245" s="62">
        <v>0</v>
      </c>
      <c r="K245" s="62">
        <v>1800000</v>
      </c>
      <c r="L245" s="62">
        <v>0</v>
      </c>
      <c r="M245" s="62">
        <v>0</v>
      </c>
      <c r="N245" s="62">
        <v>0</v>
      </c>
      <c r="O245" s="62">
        <v>0</v>
      </c>
      <c r="P245" s="62">
        <v>35400000</v>
      </c>
      <c r="R245" s="62">
        <v>0</v>
      </c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>
        <f t="shared" si="61"/>
        <v>0</v>
      </c>
      <c r="AF245" s="13" t="s">
        <v>415</v>
      </c>
      <c r="AG245" s="25" t="s">
        <v>416</v>
      </c>
      <c r="AH245" s="26">
        <v>0</v>
      </c>
      <c r="AI245" s="62" t="e">
        <f t="shared" si="47"/>
        <v>#DIV/0!</v>
      </c>
      <c r="AJ245" s="62" t="e">
        <f t="shared" si="48"/>
        <v>#DIV/0!</v>
      </c>
      <c r="AK245" s="62">
        <f t="shared" si="49"/>
        <v>-1</v>
      </c>
      <c r="AL245" s="62">
        <f t="shared" si="50"/>
        <v>-1</v>
      </c>
      <c r="AM245" s="62" t="e">
        <f t="shared" si="51"/>
        <v>#DIV/0!</v>
      </c>
      <c r="AN245" s="62">
        <f t="shared" si="52"/>
        <v>-1</v>
      </c>
      <c r="AO245" s="62" t="e">
        <f t="shared" si="53"/>
        <v>#DIV/0!</v>
      </c>
      <c r="AP245" s="62">
        <f t="shared" si="54"/>
        <v>-1</v>
      </c>
      <c r="AQ245" s="62" t="e">
        <f t="shared" si="55"/>
        <v>#DIV/0!</v>
      </c>
      <c r="AR245" s="62" t="e">
        <f t="shared" si="56"/>
        <v>#DIV/0!</v>
      </c>
      <c r="AS245" s="62" t="e">
        <f t="shared" si="57"/>
        <v>#DIV/0!</v>
      </c>
      <c r="AT245" s="62" t="e">
        <f t="shared" si="58"/>
        <v>#DIV/0!</v>
      </c>
      <c r="AU245" s="62">
        <f t="shared" si="59"/>
        <v>-1</v>
      </c>
    </row>
    <row r="246" spans="1:47" x14ac:dyDescent="0.25">
      <c r="A246" s="59">
        <v>2023</v>
      </c>
      <c r="B246" s="60" t="s">
        <v>417</v>
      </c>
      <c r="C246" s="61" t="s">
        <v>418</v>
      </c>
      <c r="D246" s="62">
        <v>0</v>
      </c>
      <c r="E246" s="62">
        <v>0</v>
      </c>
      <c r="F246" s="62">
        <v>40000000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40000000</v>
      </c>
      <c r="R246" s="62">
        <v>0</v>
      </c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>
        <f t="shared" si="61"/>
        <v>0</v>
      </c>
      <c r="AF246" s="13" t="s">
        <v>417</v>
      </c>
      <c r="AG246" s="25" t="s">
        <v>418</v>
      </c>
      <c r="AH246" s="26">
        <v>0</v>
      </c>
      <c r="AI246" s="62" t="e">
        <f t="shared" si="47"/>
        <v>#DIV/0!</v>
      </c>
      <c r="AJ246" s="62" t="e">
        <f t="shared" si="48"/>
        <v>#DIV/0!</v>
      </c>
      <c r="AK246" s="62">
        <f t="shared" si="49"/>
        <v>-1</v>
      </c>
      <c r="AL246" s="62" t="e">
        <f t="shared" si="50"/>
        <v>#DIV/0!</v>
      </c>
      <c r="AM246" s="62" t="e">
        <f t="shared" si="51"/>
        <v>#DIV/0!</v>
      </c>
      <c r="AN246" s="62" t="e">
        <f t="shared" si="52"/>
        <v>#DIV/0!</v>
      </c>
      <c r="AO246" s="62" t="e">
        <f t="shared" si="53"/>
        <v>#DIV/0!</v>
      </c>
      <c r="AP246" s="62" t="e">
        <f t="shared" si="54"/>
        <v>#DIV/0!</v>
      </c>
      <c r="AQ246" s="62" t="e">
        <f t="shared" si="55"/>
        <v>#DIV/0!</v>
      </c>
      <c r="AR246" s="62" t="e">
        <f t="shared" si="56"/>
        <v>#DIV/0!</v>
      </c>
      <c r="AS246" s="62" t="e">
        <f t="shared" si="57"/>
        <v>#DIV/0!</v>
      </c>
      <c r="AT246" s="62" t="e">
        <f t="shared" si="58"/>
        <v>#DIV/0!</v>
      </c>
      <c r="AU246" s="62">
        <f t="shared" si="59"/>
        <v>-1</v>
      </c>
    </row>
    <row r="247" spans="1:47" x14ac:dyDescent="0.25">
      <c r="A247" s="59">
        <v>2023</v>
      </c>
      <c r="B247" s="60" t="s">
        <v>419</v>
      </c>
      <c r="C247" s="61" t="s">
        <v>420</v>
      </c>
      <c r="D247" s="62">
        <v>0</v>
      </c>
      <c r="E247" s="62">
        <v>0</v>
      </c>
      <c r="F247" s="62">
        <v>80000000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80000000</v>
      </c>
      <c r="R247" s="62">
        <v>0</v>
      </c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>
        <f t="shared" si="61"/>
        <v>0</v>
      </c>
      <c r="AF247" s="13" t="s">
        <v>419</v>
      </c>
      <c r="AG247" s="25" t="s">
        <v>420</v>
      </c>
      <c r="AH247" s="26">
        <v>0</v>
      </c>
      <c r="AI247" s="62" t="e">
        <f t="shared" si="47"/>
        <v>#DIV/0!</v>
      </c>
      <c r="AJ247" s="62" t="e">
        <f t="shared" si="48"/>
        <v>#DIV/0!</v>
      </c>
      <c r="AK247" s="62">
        <f t="shared" si="49"/>
        <v>-1</v>
      </c>
      <c r="AL247" s="62" t="e">
        <f t="shared" si="50"/>
        <v>#DIV/0!</v>
      </c>
      <c r="AM247" s="62" t="e">
        <f t="shared" si="51"/>
        <v>#DIV/0!</v>
      </c>
      <c r="AN247" s="62" t="e">
        <f t="shared" si="52"/>
        <v>#DIV/0!</v>
      </c>
      <c r="AO247" s="62" t="e">
        <f t="shared" si="53"/>
        <v>#DIV/0!</v>
      </c>
      <c r="AP247" s="62" t="e">
        <f t="shared" si="54"/>
        <v>#DIV/0!</v>
      </c>
      <c r="AQ247" s="62" t="e">
        <f t="shared" si="55"/>
        <v>#DIV/0!</v>
      </c>
      <c r="AR247" s="62" t="e">
        <f t="shared" si="56"/>
        <v>#DIV/0!</v>
      </c>
      <c r="AS247" s="62" t="e">
        <f t="shared" si="57"/>
        <v>#DIV/0!</v>
      </c>
      <c r="AT247" s="62" t="e">
        <f t="shared" si="58"/>
        <v>#DIV/0!</v>
      </c>
      <c r="AU247" s="62">
        <f t="shared" si="59"/>
        <v>-1</v>
      </c>
    </row>
    <row r="248" spans="1:47" x14ac:dyDescent="0.25">
      <c r="A248" s="59">
        <v>2023</v>
      </c>
      <c r="B248" s="60" t="s">
        <v>421</v>
      </c>
      <c r="C248" s="61" t="s">
        <v>422</v>
      </c>
      <c r="D248" s="62">
        <v>0</v>
      </c>
      <c r="E248" s="62">
        <v>0</v>
      </c>
      <c r="F248" s="62">
        <v>73000000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73000000</v>
      </c>
      <c r="R248" s="62">
        <v>0</v>
      </c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>
        <f t="shared" si="61"/>
        <v>0</v>
      </c>
      <c r="AF248" s="13" t="s">
        <v>421</v>
      </c>
      <c r="AG248" s="25" t="s">
        <v>422</v>
      </c>
      <c r="AH248" s="26">
        <v>0</v>
      </c>
      <c r="AI248" s="62" t="e">
        <f t="shared" si="47"/>
        <v>#DIV/0!</v>
      </c>
      <c r="AJ248" s="62" t="e">
        <f t="shared" si="48"/>
        <v>#DIV/0!</v>
      </c>
      <c r="AK248" s="62">
        <f t="shared" si="49"/>
        <v>-1</v>
      </c>
      <c r="AL248" s="62" t="e">
        <f t="shared" si="50"/>
        <v>#DIV/0!</v>
      </c>
      <c r="AM248" s="62" t="e">
        <f t="shared" si="51"/>
        <v>#DIV/0!</v>
      </c>
      <c r="AN248" s="62" t="e">
        <f t="shared" si="52"/>
        <v>#DIV/0!</v>
      </c>
      <c r="AO248" s="62" t="e">
        <f t="shared" si="53"/>
        <v>#DIV/0!</v>
      </c>
      <c r="AP248" s="62" t="e">
        <f t="shared" si="54"/>
        <v>#DIV/0!</v>
      </c>
      <c r="AQ248" s="62" t="e">
        <f t="shared" si="55"/>
        <v>#DIV/0!</v>
      </c>
      <c r="AR248" s="62" t="e">
        <f t="shared" si="56"/>
        <v>#DIV/0!</v>
      </c>
      <c r="AS248" s="62" t="e">
        <f t="shared" si="57"/>
        <v>#DIV/0!</v>
      </c>
      <c r="AT248" s="62" t="e">
        <f t="shared" si="58"/>
        <v>#DIV/0!</v>
      </c>
      <c r="AU248" s="62">
        <f t="shared" si="59"/>
        <v>-1</v>
      </c>
    </row>
    <row r="249" spans="1:47" x14ac:dyDescent="0.25">
      <c r="A249" s="59">
        <v>2023</v>
      </c>
      <c r="B249" s="60" t="s">
        <v>423</v>
      </c>
      <c r="C249" s="61" t="s">
        <v>424</v>
      </c>
      <c r="D249" s="62">
        <v>0</v>
      </c>
      <c r="E249" s="62">
        <v>0</v>
      </c>
      <c r="F249" s="62">
        <v>1400000</v>
      </c>
      <c r="G249" s="62">
        <v>5000000</v>
      </c>
      <c r="H249" s="62">
        <v>0</v>
      </c>
      <c r="I249" s="62">
        <v>0</v>
      </c>
      <c r="J249" s="62">
        <v>0</v>
      </c>
      <c r="K249" s="62">
        <v>22108000</v>
      </c>
      <c r="L249" s="62">
        <v>0</v>
      </c>
      <c r="M249" s="62">
        <v>0</v>
      </c>
      <c r="N249" s="62">
        <v>0</v>
      </c>
      <c r="O249" s="62">
        <v>0</v>
      </c>
      <c r="P249" s="62">
        <v>28508000</v>
      </c>
      <c r="R249" s="62">
        <v>0</v>
      </c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>
        <f t="shared" si="61"/>
        <v>0</v>
      </c>
      <c r="AF249" s="13" t="s">
        <v>423</v>
      </c>
      <c r="AG249" s="25" t="s">
        <v>424</v>
      </c>
      <c r="AH249" s="26">
        <v>0</v>
      </c>
      <c r="AI249" s="62" t="e">
        <f t="shared" si="47"/>
        <v>#DIV/0!</v>
      </c>
      <c r="AJ249" s="62" t="e">
        <f t="shared" si="48"/>
        <v>#DIV/0!</v>
      </c>
      <c r="AK249" s="62">
        <f t="shared" si="49"/>
        <v>-1</v>
      </c>
      <c r="AL249" s="62">
        <f t="shared" si="50"/>
        <v>-1</v>
      </c>
      <c r="AM249" s="62" t="e">
        <f t="shared" si="51"/>
        <v>#DIV/0!</v>
      </c>
      <c r="AN249" s="62" t="e">
        <f t="shared" si="52"/>
        <v>#DIV/0!</v>
      </c>
      <c r="AO249" s="62" t="e">
        <f t="shared" si="53"/>
        <v>#DIV/0!</v>
      </c>
      <c r="AP249" s="62">
        <f t="shared" si="54"/>
        <v>-1</v>
      </c>
      <c r="AQ249" s="62" t="e">
        <f t="shared" si="55"/>
        <v>#DIV/0!</v>
      </c>
      <c r="AR249" s="62" t="e">
        <f t="shared" si="56"/>
        <v>#DIV/0!</v>
      </c>
      <c r="AS249" s="62" t="e">
        <f t="shared" si="57"/>
        <v>#DIV/0!</v>
      </c>
      <c r="AT249" s="62" t="e">
        <f t="shared" si="58"/>
        <v>#DIV/0!</v>
      </c>
      <c r="AU249" s="62">
        <f t="shared" si="59"/>
        <v>-1</v>
      </c>
    </row>
    <row r="250" spans="1:47" x14ac:dyDescent="0.25">
      <c r="A250" s="56">
        <v>2023</v>
      </c>
      <c r="B250" s="57" t="s">
        <v>425</v>
      </c>
      <c r="C250" s="58" t="s">
        <v>426</v>
      </c>
      <c r="D250" s="55">
        <v>1526676771.484</v>
      </c>
      <c r="E250" s="55">
        <v>65000000</v>
      </c>
      <c r="F250" s="55">
        <v>168143024.86999989</v>
      </c>
      <c r="G250" s="55">
        <v>0</v>
      </c>
      <c r="H250" s="55">
        <v>0</v>
      </c>
      <c r="I250" s="55">
        <v>56000000</v>
      </c>
      <c r="J250" s="55">
        <v>66197174.516000003</v>
      </c>
      <c r="K250" s="55">
        <v>9000000</v>
      </c>
      <c r="L250" s="55">
        <v>0</v>
      </c>
      <c r="M250" s="55">
        <v>0</v>
      </c>
      <c r="N250" s="55">
        <v>0</v>
      </c>
      <c r="O250" s="55">
        <v>8000000</v>
      </c>
      <c r="P250" s="55">
        <v>1899016970.8699999</v>
      </c>
      <c r="R250" s="55">
        <v>1600000</v>
      </c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>
        <f t="shared" si="61"/>
        <v>1600000</v>
      </c>
      <c r="AF250" s="14" t="s">
        <v>425</v>
      </c>
      <c r="AG250" s="9" t="s">
        <v>426</v>
      </c>
      <c r="AH250" s="10">
        <f>+AH251+AH253</f>
        <v>1600000</v>
      </c>
      <c r="AI250" s="55">
        <f t="shared" si="47"/>
        <v>-0.99895197200226948</v>
      </c>
      <c r="AJ250" s="55">
        <f t="shared" si="48"/>
        <v>-1</v>
      </c>
      <c r="AK250" s="55">
        <f t="shared" si="49"/>
        <v>-1</v>
      </c>
      <c r="AL250" s="55" t="e">
        <f t="shared" si="50"/>
        <v>#DIV/0!</v>
      </c>
      <c r="AM250" s="55" t="e">
        <f t="shared" si="51"/>
        <v>#DIV/0!</v>
      </c>
      <c r="AN250" s="55">
        <f t="shared" si="52"/>
        <v>-1</v>
      </c>
      <c r="AO250" s="55">
        <f t="shared" si="53"/>
        <v>-1</v>
      </c>
      <c r="AP250" s="55">
        <f t="shared" si="54"/>
        <v>-1</v>
      </c>
      <c r="AQ250" s="55" t="e">
        <f t="shared" si="55"/>
        <v>#DIV/0!</v>
      </c>
      <c r="AR250" s="55" t="e">
        <f t="shared" si="56"/>
        <v>#DIV/0!</v>
      </c>
      <c r="AS250" s="55" t="e">
        <f t="shared" si="57"/>
        <v>#DIV/0!</v>
      </c>
      <c r="AT250" s="55">
        <f t="shared" si="58"/>
        <v>-1</v>
      </c>
      <c r="AU250" s="55">
        <f t="shared" si="59"/>
        <v>-0.99915745881972451</v>
      </c>
    </row>
    <row r="251" spans="1:47" x14ac:dyDescent="0.25">
      <c r="A251" s="56">
        <v>2023</v>
      </c>
      <c r="B251" s="57">
        <v>20202070201</v>
      </c>
      <c r="C251" s="58" t="s">
        <v>428</v>
      </c>
      <c r="D251" s="55">
        <v>66197174.516000003</v>
      </c>
      <c r="E251" s="55">
        <v>10000000</v>
      </c>
      <c r="F251" s="55">
        <v>168143024.86999989</v>
      </c>
      <c r="G251" s="55">
        <v>0</v>
      </c>
      <c r="H251" s="55">
        <v>0</v>
      </c>
      <c r="I251" s="55">
        <v>1000000</v>
      </c>
      <c r="J251" s="55">
        <v>66197174.516000003</v>
      </c>
      <c r="K251" s="55">
        <v>9000000</v>
      </c>
      <c r="L251" s="55">
        <v>0</v>
      </c>
      <c r="M251" s="55">
        <v>0</v>
      </c>
      <c r="N251" s="55">
        <v>0</v>
      </c>
      <c r="O251" s="55">
        <v>8000000</v>
      </c>
      <c r="P251" s="55">
        <v>328537373.90199989</v>
      </c>
      <c r="R251" s="55">
        <v>1600000</v>
      </c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>
        <f t="shared" si="61"/>
        <v>1600000</v>
      </c>
      <c r="AF251" s="14" t="s">
        <v>427</v>
      </c>
      <c r="AG251" s="9" t="s">
        <v>428</v>
      </c>
      <c r="AH251" s="10">
        <f>+AH252</f>
        <v>1600000</v>
      </c>
      <c r="AI251" s="55">
        <f t="shared" si="47"/>
        <v>-0.97582978410032772</v>
      </c>
      <c r="AJ251" s="55">
        <f t="shared" si="48"/>
        <v>-1</v>
      </c>
      <c r="AK251" s="55">
        <f t="shared" si="49"/>
        <v>-1</v>
      </c>
      <c r="AL251" s="55" t="e">
        <f t="shared" si="50"/>
        <v>#DIV/0!</v>
      </c>
      <c r="AM251" s="55" t="e">
        <f t="shared" si="51"/>
        <v>#DIV/0!</v>
      </c>
      <c r="AN251" s="55">
        <f t="shared" si="52"/>
        <v>-1</v>
      </c>
      <c r="AO251" s="55">
        <f t="shared" si="53"/>
        <v>-1</v>
      </c>
      <c r="AP251" s="55">
        <f t="shared" si="54"/>
        <v>-1</v>
      </c>
      <c r="AQ251" s="55" t="e">
        <f t="shared" si="55"/>
        <v>#DIV/0!</v>
      </c>
      <c r="AR251" s="55" t="e">
        <f t="shared" si="56"/>
        <v>#DIV/0!</v>
      </c>
      <c r="AS251" s="55" t="e">
        <f t="shared" si="57"/>
        <v>#DIV/0!</v>
      </c>
      <c r="AT251" s="55">
        <f t="shared" si="58"/>
        <v>-1</v>
      </c>
      <c r="AU251" s="55">
        <f t="shared" si="59"/>
        <v>-0.99512993002592987</v>
      </c>
    </row>
    <row r="252" spans="1:47" x14ac:dyDescent="0.25">
      <c r="A252" s="59">
        <v>2023</v>
      </c>
      <c r="B252" s="60" t="s">
        <v>429</v>
      </c>
      <c r="C252" s="61" t="s">
        <v>832</v>
      </c>
      <c r="D252" s="62">
        <v>66197174.516000003</v>
      </c>
      <c r="E252" s="62">
        <v>10000000</v>
      </c>
      <c r="F252" s="62">
        <v>168143024.86999989</v>
      </c>
      <c r="G252" s="62">
        <v>0</v>
      </c>
      <c r="H252" s="62">
        <v>0</v>
      </c>
      <c r="I252" s="62">
        <v>1000000</v>
      </c>
      <c r="J252" s="62">
        <v>66197174.516000003</v>
      </c>
      <c r="K252" s="62">
        <v>9000000</v>
      </c>
      <c r="L252" s="62">
        <v>0</v>
      </c>
      <c r="M252" s="62">
        <v>0</v>
      </c>
      <c r="N252" s="62">
        <v>0</v>
      </c>
      <c r="O252" s="62">
        <v>8000000</v>
      </c>
      <c r="P252" s="62">
        <v>328537373.90199989</v>
      </c>
      <c r="R252" s="62">
        <v>1600000</v>
      </c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>
        <f t="shared" si="61"/>
        <v>1600000</v>
      </c>
      <c r="AF252" s="13" t="s">
        <v>429</v>
      </c>
      <c r="AG252" s="25" t="s">
        <v>430</v>
      </c>
      <c r="AH252" s="26">
        <v>1600000</v>
      </c>
      <c r="AI252" s="62">
        <f t="shared" si="47"/>
        <v>-0.97582978410032772</v>
      </c>
      <c r="AJ252" s="62">
        <f t="shared" si="48"/>
        <v>-1</v>
      </c>
      <c r="AK252" s="62">
        <f t="shared" si="49"/>
        <v>-1</v>
      </c>
      <c r="AL252" s="62" t="e">
        <f t="shared" si="50"/>
        <v>#DIV/0!</v>
      </c>
      <c r="AM252" s="62" t="e">
        <f t="shared" si="51"/>
        <v>#DIV/0!</v>
      </c>
      <c r="AN252" s="62">
        <f t="shared" si="52"/>
        <v>-1</v>
      </c>
      <c r="AO252" s="62">
        <f t="shared" si="53"/>
        <v>-1</v>
      </c>
      <c r="AP252" s="62">
        <f t="shared" si="54"/>
        <v>-1</v>
      </c>
      <c r="AQ252" s="62" t="e">
        <f t="shared" si="55"/>
        <v>#DIV/0!</v>
      </c>
      <c r="AR252" s="62" t="e">
        <f t="shared" si="56"/>
        <v>#DIV/0!</v>
      </c>
      <c r="AS252" s="62" t="e">
        <f t="shared" si="57"/>
        <v>#DIV/0!</v>
      </c>
      <c r="AT252" s="62">
        <f t="shared" si="58"/>
        <v>-1</v>
      </c>
      <c r="AU252" s="62">
        <f t="shared" si="59"/>
        <v>-0.99512993002592987</v>
      </c>
    </row>
    <row r="253" spans="1:47" x14ac:dyDescent="0.25">
      <c r="A253" s="56">
        <v>2023</v>
      </c>
      <c r="B253" s="57" t="s">
        <v>431</v>
      </c>
      <c r="C253" s="58" t="s">
        <v>432</v>
      </c>
      <c r="D253" s="55">
        <v>1460479596.9679999</v>
      </c>
      <c r="E253" s="55">
        <v>55000000</v>
      </c>
      <c r="F253" s="55">
        <v>0</v>
      </c>
      <c r="G253" s="55">
        <v>0</v>
      </c>
      <c r="H253" s="55">
        <v>0</v>
      </c>
      <c r="I253" s="55">
        <v>55000000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1570479596.9679999</v>
      </c>
      <c r="R253" s="55">
        <v>0</v>
      </c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>
        <f t="shared" si="61"/>
        <v>0</v>
      </c>
      <c r="AF253" s="14" t="s">
        <v>431</v>
      </c>
      <c r="AG253" s="9" t="s">
        <v>432</v>
      </c>
      <c r="AH253" s="10">
        <v>0</v>
      </c>
      <c r="AI253" s="55">
        <f t="shared" si="47"/>
        <v>-1</v>
      </c>
      <c r="AJ253" s="55">
        <f t="shared" si="48"/>
        <v>-1</v>
      </c>
      <c r="AK253" s="55" t="e">
        <f t="shared" si="49"/>
        <v>#DIV/0!</v>
      </c>
      <c r="AL253" s="55" t="e">
        <f t="shared" si="50"/>
        <v>#DIV/0!</v>
      </c>
      <c r="AM253" s="55" t="e">
        <f t="shared" si="51"/>
        <v>#DIV/0!</v>
      </c>
      <c r="AN253" s="55">
        <f t="shared" si="52"/>
        <v>-1</v>
      </c>
      <c r="AO253" s="55" t="e">
        <f t="shared" si="53"/>
        <v>#DIV/0!</v>
      </c>
      <c r="AP253" s="55" t="e">
        <f t="shared" si="54"/>
        <v>#DIV/0!</v>
      </c>
      <c r="AQ253" s="55" t="e">
        <f t="shared" si="55"/>
        <v>#DIV/0!</v>
      </c>
      <c r="AR253" s="55" t="e">
        <f t="shared" si="56"/>
        <v>#DIV/0!</v>
      </c>
      <c r="AS253" s="55" t="e">
        <f t="shared" si="57"/>
        <v>#DIV/0!</v>
      </c>
      <c r="AT253" s="55" t="e">
        <f t="shared" si="58"/>
        <v>#DIV/0!</v>
      </c>
      <c r="AU253" s="55">
        <f t="shared" si="59"/>
        <v>-1</v>
      </c>
    </row>
    <row r="254" spans="1:47" x14ac:dyDescent="0.25">
      <c r="A254" s="59">
        <v>2023</v>
      </c>
      <c r="B254" s="60" t="s">
        <v>433</v>
      </c>
      <c r="C254" s="61" t="s">
        <v>434</v>
      </c>
      <c r="D254" s="62">
        <v>1460479596.9679999</v>
      </c>
      <c r="E254" s="62">
        <v>55000000</v>
      </c>
      <c r="F254" s="62">
        <v>0</v>
      </c>
      <c r="G254" s="62">
        <v>0</v>
      </c>
      <c r="H254" s="62">
        <v>0</v>
      </c>
      <c r="I254" s="62">
        <v>55000000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1570479596.9679999</v>
      </c>
      <c r="R254" s="62">
        <v>0</v>
      </c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>
        <f t="shared" si="61"/>
        <v>0</v>
      </c>
      <c r="AF254" s="13" t="s">
        <v>433</v>
      </c>
      <c r="AG254" s="25" t="s">
        <v>434</v>
      </c>
      <c r="AH254" s="26">
        <v>0</v>
      </c>
      <c r="AI254" s="62">
        <f t="shared" si="47"/>
        <v>-1</v>
      </c>
      <c r="AJ254" s="62">
        <f t="shared" si="48"/>
        <v>-1</v>
      </c>
      <c r="AK254" s="62" t="e">
        <f t="shared" si="49"/>
        <v>#DIV/0!</v>
      </c>
      <c r="AL254" s="62" t="e">
        <f t="shared" si="50"/>
        <v>#DIV/0!</v>
      </c>
      <c r="AM254" s="62" t="e">
        <f t="shared" si="51"/>
        <v>#DIV/0!</v>
      </c>
      <c r="AN254" s="62">
        <f t="shared" si="52"/>
        <v>-1</v>
      </c>
      <c r="AO254" s="62" t="e">
        <f t="shared" si="53"/>
        <v>#DIV/0!</v>
      </c>
      <c r="AP254" s="62" t="e">
        <f t="shared" si="54"/>
        <v>#DIV/0!</v>
      </c>
      <c r="AQ254" s="62" t="e">
        <f t="shared" si="55"/>
        <v>#DIV/0!</v>
      </c>
      <c r="AR254" s="62" t="e">
        <f t="shared" si="56"/>
        <v>#DIV/0!</v>
      </c>
      <c r="AS254" s="62" t="e">
        <f t="shared" si="57"/>
        <v>#DIV/0!</v>
      </c>
      <c r="AT254" s="62" t="e">
        <f t="shared" si="58"/>
        <v>#DIV/0!</v>
      </c>
      <c r="AU254" s="62">
        <f t="shared" si="59"/>
        <v>-1</v>
      </c>
    </row>
    <row r="255" spans="1:47" x14ac:dyDescent="0.25">
      <c r="A255" s="56">
        <v>2023</v>
      </c>
      <c r="B255" s="57" t="s">
        <v>435</v>
      </c>
      <c r="C255" s="58" t="s">
        <v>436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16000000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16000000</v>
      </c>
      <c r="R255" s="55">
        <v>0</v>
      </c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>
        <f t="shared" si="61"/>
        <v>0</v>
      </c>
      <c r="AF255" s="14" t="s">
        <v>435</v>
      </c>
      <c r="AG255" s="9" t="s">
        <v>436</v>
      </c>
      <c r="AH255" s="10">
        <f>+AH256</f>
        <v>0</v>
      </c>
      <c r="AI255" s="55" t="e">
        <f t="shared" si="47"/>
        <v>#DIV/0!</v>
      </c>
      <c r="AJ255" s="55" t="e">
        <f t="shared" si="48"/>
        <v>#DIV/0!</v>
      </c>
      <c r="AK255" s="55" t="e">
        <f t="shared" si="49"/>
        <v>#DIV/0!</v>
      </c>
      <c r="AL255" s="55" t="e">
        <f t="shared" si="50"/>
        <v>#DIV/0!</v>
      </c>
      <c r="AM255" s="55" t="e">
        <f t="shared" si="51"/>
        <v>#DIV/0!</v>
      </c>
      <c r="AN255" s="55">
        <f t="shared" si="52"/>
        <v>-1</v>
      </c>
      <c r="AO255" s="55" t="e">
        <f t="shared" si="53"/>
        <v>#DIV/0!</v>
      </c>
      <c r="AP255" s="55" t="e">
        <f t="shared" si="54"/>
        <v>#DIV/0!</v>
      </c>
      <c r="AQ255" s="55" t="e">
        <f t="shared" si="55"/>
        <v>#DIV/0!</v>
      </c>
      <c r="AR255" s="55" t="e">
        <f t="shared" si="56"/>
        <v>#DIV/0!</v>
      </c>
      <c r="AS255" s="55" t="e">
        <f t="shared" si="57"/>
        <v>#DIV/0!</v>
      </c>
      <c r="AT255" s="55" t="e">
        <f t="shared" si="58"/>
        <v>#DIV/0!</v>
      </c>
      <c r="AU255" s="55">
        <f t="shared" si="59"/>
        <v>-1</v>
      </c>
    </row>
    <row r="256" spans="1:47" x14ac:dyDescent="0.25">
      <c r="A256" s="59">
        <v>2023</v>
      </c>
      <c r="B256" s="60" t="s">
        <v>437</v>
      </c>
      <c r="C256" s="61" t="s">
        <v>438</v>
      </c>
      <c r="D256" s="62">
        <v>0</v>
      </c>
      <c r="E256" s="62">
        <v>0</v>
      </c>
      <c r="F256" s="62">
        <v>0</v>
      </c>
      <c r="G256" s="62">
        <v>0</v>
      </c>
      <c r="H256" s="62">
        <v>0</v>
      </c>
      <c r="I256" s="62">
        <v>16000000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16000000</v>
      </c>
      <c r="R256" s="62">
        <v>0</v>
      </c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>
        <f t="shared" si="61"/>
        <v>0</v>
      </c>
      <c r="AF256" s="13" t="s">
        <v>437</v>
      </c>
      <c r="AG256" s="25" t="s">
        <v>438</v>
      </c>
      <c r="AH256" s="26">
        <v>0</v>
      </c>
      <c r="AI256" s="62" t="e">
        <f t="shared" si="47"/>
        <v>#DIV/0!</v>
      </c>
      <c r="AJ256" s="62" t="e">
        <f t="shared" si="48"/>
        <v>#DIV/0!</v>
      </c>
      <c r="AK256" s="62" t="e">
        <f t="shared" si="49"/>
        <v>#DIV/0!</v>
      </c>
      <c r="AL256" s="62" t="e">
        <f t="shared" si="50"/>
        <v>#DIV/0!</v>
      </c>
      <c r="AM256" s="62" t="e">
        <f t="shared" si="51"/>
        <v>#DIV/0!</v>
      </c>
      <c r="AN256" s="62">
        <f t="shared" si="52"/>
        <v>-1</v>
      </c>
      <c r="AO256" s="62" t="e">
        <f t="shared" si="53"/>
        <v>#DIV/0!</v>
      </c>
      <c r="AP256" s="62" t="e">
        <f t="shared" si="54"/>
        <v>#DIV/0!</v>
      </c>
      <c r="AQ256" s="62" t="e">
        <f t="shared" si="55"/>
        <v>#DIV/0!</v>
      </c>
      <c r="AR256" s="62" t="e">
        <f t="shared" si="56"/>
        <v>#DIV/0!</v>
      </c>
      <c r="AS256" s="62" t="e">
        <f t="shared" si="57"/>
        <v>#DIV/0!</v>
      </c>
      <c r="AT256" s="62" t="e">
        <f t="shared" si="58"/>
        <v>#DIV/0!</v>
      </c>
      <c r="AU256" s="62">
        <f t="shared" si="59"/>
        <v>-1</v>
      </c>
    </row>
    <row r="257" spans="1:47" x14ac:dyDescent="0.25">
      <c r="A257" s="56">
        <v>2023</v>
      </c>
      <c r="B257" s="57" t="s">
        <v>439</v>
      </c>
      <c r="C257" s="58" t="s">
        <v>440</v>
      </c>
      <c r="D257" s="55">
        <v>1642761911.25</v>
      </c>
      <c r="E257" s="55">
        <v>1692541002.4481816</v>
      </c>
      <c r="F257" s="55">
        <v>402979780.87818182</v>
      </c>
      <c r="G257" s="55">
        <v>182869366.21818185</v>
      </c>
      <c r="H257" s="55">
        <v>178410498.87818182</v>
      </c>
      <c r="I257" s="55">
        <v>212710498.87818182</v>
      </c>
      <c r="J257" s="55">
        <v>194360498.87818182</v>
      </c>
      <c r="K257" s="55">
        <v>245410498.87818182</v>
      </c>
      <c r="L257" s="55">
        <v>456062458.87818182</v>
      </c>
      <c r="M257" s="55">
        <v>179860498.87818182</v>
      </c>
      <c r="N257" s="55">
        <v>171710498.87818182</v>
      </c>
      <c r="O257" s="55">
        <v>197910498.87818182</v>
      </c>
      <c r="P257" s="55">
        <v>5757588011.8199978</v>
      </c>
      <c r="R257" s="55">
        <v>70577614</v>
      </c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>
        <f t="shared" si="61"/>
        <v>70577614</v>
      </c>
      <c r="AF257" s="11" t="s">
        <v>439</v>
      </c>
      <c r="AG257" s="5" t="s">
        <v>440</v>
      </c>
      <c r="AH257" s="6">
        <f>+AH258+AH260+AH269+AH273+AH278+AH281+AH293</f>
        <v>70577614</v>
      </c>
      <c r="AI257" s="55">
        <f t="shared" si="47"/>
        <v>-0.95703722279128289</v>
      </c>
      <c r="AJ257" s="55">
        <f t="shared" si="48"/>
        <v>-1</v>
      </c>
      <c r="AK257" s="55">
        <f t="shared" si="49"/>
        <v>-1</v>
      </c>
      <c r="AL257" s="55">
        <f t="shared" si="50"/>
        <v>-1</v>
      </c>
      <c r="AM257" s="55">
        <f t="shared" si="51"/>
        <v>-1</v>
      </c>
      <c r="AN257" s="55">
        <f t="shared" si="52"/>
        <v>-1</v>
      </c>
      <c r="AO257" s="55">
        <f t="shared" si="53"/>
        <v>-1</v>
      </c>
      <c r="AP257" s="55">
        <f t="shared" si="54"/>
        <v>-1</v>
      </c>
      <c r="AQ257" s="55">
        <f t="shared" si="55"/>
        <v>-1</v>
      </c>
      <c r="AR257" s="55">
        <f t="shared" si="56"/>
        <v>-1</v>
      </c>
      <c r="AS257" s="55">
        <f t="shared" si="57"/>
        <v>-1</v>
      </c>
      <c r="AT257" s="55">
        <f t="shared" si="58"/>
        <v>-1</v>
      </c>
      <c r="AU257" s="55">
        <f t="shared" si="59"/>
        <v>-0.98774180892152963</v>
      </c>
    </row>
    <row r="258" spans="1:47" x14ac:dyDescent="0.25">
      <c r="A258" s="56">
        <v>2023</v>
      </c>
      <c r="B258" s="57" t="s">
        <v>441</v>
      </c>
      <c r="C258" s="58" t="s">
        <v>442</v>
      </c>
      <c r="D258" s="55">
        <v>708500000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708500000</v>
      </c>
      <c r="R258" s="55">
        <v>2600000</v>
      </c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>
        <f t="shared" si="61"/>
        <v>2600000</v>
      </c>
      <c r="AF258" s="14" t="s">
        <v>441</v>
      </c>
      <c r="AG258" s="9" t="s">
        <v>442</v>
      </c>
      <c r="AH258" s="10">
        <f>+AH259</f>
        <v>2600000</v>
      </c>
      <c r="AI258" s="55">
        <f t="shared" si="47"/>
        <v>-0.9963302752293578</v>
      </c>
      <c r="AJ258" s="55" t="e">
        <f t="shared" si="48"/>
        <v>#DIV/0!</v>
      </c>
      <c r="AK258" s="55" t="e">
        <f t="shared" si="49"/>
        <v>#DIV/0!</v>
      </c>
      <c r="AL258" s="55" t="e">
        <f t="shared" si="50"/>
        <v>#DIV/0!</v>
      </c>
      <c r="AM258" s="55" t="e">
        <f t="shared" si="51"/>
        <v>#DIV/0!</v>
      </c>
      <c r="AN258" s="55" t="e">
        <f t="shared" si="52"/>
        <v>#DIV/0!</v>
      </c>
      <c r="AO258" s="55" t="e">
        <f t="shared" si="53"/>
        <v>#DIV/0!</v>
      </c>
      <c r="AP258" s="55" t="e">
        <f t="shared" si="54"/>
        <v>#DIV/0!</v>
      </c>
      <c r="AQ258" s="55" t="e">
        <f t="shared" si="55"/>
        <v>#DIV/0!</v>
      </c>
      <c r="AR258" s="55" t="e">
        <f t="shared" si="56"/>
        <v>#DIV/0!</v>
      </c>
      <c r="AS258" s="55" t="e">
        <f t="shared" si="57"/>
        <v>#DIV/0!</v>
      </c>
      <c r="AT258" s="55" t="e">
        <f t="shared" si="58"/>
        <v>#DIV/0!</v>
      </c>
      <c r="AU258" s="55">
        <f t="shared" si="59"/>
        <v>-0.9963302752293578</v>
      </c>
    </row>
    <row r="259" spans="1:47" x14ac:dyDescent="0.25">
      <c r="A259" s="59">
        <v>2023</v>
      </c>
      <c r="B259" s="60" t="s">
        <v>443</v>
      </c>
      <c r="C259" s="61" t="s">
        <v>444</v>
      </c>
      <c r="D259" s="62">
        <v>708500000</v>
      </c>
      <c r="E259" s="62">
        <v>0</v>
      </c>
      <c r="F259" s="62">
        <v>0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708500000</v>
      </c>
      <c r="R259" s="62">
        <v>2600000</v>
      </c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>
        <f t="shared" ref="AD259:AD290" si="62">SUM(R259:AC259)</f>
        <v>2600000</v>
      </c>
      <c r="AF259" s="13" t="s">
        <v>443</v>
      </c>
      <c r="AG259" s="25" t="s">
        <v>444</v>
      </c>
      <c r="AH259" s="26">
        <v>2600000</v>
      </c>
      <c r="AI259" s="62">
        <f t="shared" si="47"/>
        <v>-0.9963302752293578</v>
      </c>
      <c r="AJ259" s="62" t="e">
        <f t="shared" si="48"/>
        <v>#DIV/0!</v>
      </c>
      <c r="AK259" s="62" t="e">
        <f t="shared" si="49"/>
        <v>#DIV/0!</v>
      </c>
      <c r="AL259" s="62" t="e">
        <f t="shared" si="50"/>
        <v>#DIV/0!</v>
      </c>
      <c r="AM259" s="62" t="e">
        <f t="shared" si="51"/>
        <v>#DIV/0!</v>
      </c>
      <c r="AN259" s="62" t="e">
        <f t="shared" si="52"/>
        <v>#DIV/0!</v>
      </c>
      <c r="AO259" s="62" t="e">
        <f t="shared" si="53"/>
        <v>#DIV/0!</v>
      </c>
      <c r="AP259" s="62" t="e">
        <f t="shared" si="54"/>
        <v>#DIV/0!</v>
      </c>
      <c r="AQ259" s="62" t="e">
        <f t="shared" si="55"/>
        <v>#DIV/0!</v>
      </c>
      <c r="AR259" s="62" t="e">
        <f t="shared" si="56"/>
        <v>#DIV/0!</v>
      </c>
      <c r="AS259" s="62" t="e">
        <f t="shared" si="57"/>
        <v>#DIV/0!</v>
      </c>
      <c r="AT259" s="62" t="e">
        <f t="shared" si="58"/>
        <v>#DIV/0!</v>
      </c>
      <c r="AU259" s="62">
        <f t="shared" si="59"/>
        <v>-0.9963302752293578</v>
      </c>
    </row>
    <row r="260" spans="1:47" x14ac:dyDescent="0.25">
      <c r="A260" s="56">
        <v>2023</v>
      </c>
      <c r="B260" s="57" t="s">
        <v>445</v>
      </c>
      <c r="C260" s="58" t="s">
        <v>446</v>
      </c>
      <c r="D260" s="55">
        <v>659491718.7249999</v>
      </c>
      <c r="E260" s="55">
        <v>848602134.44818151</v>
      </c>
      <c r="F260" s="55">
        <v>203910498.87818182</v>
      </c>
      <c r="G260" s="55">
        <v>149669366.21818185</v>
      </c>
      <c r="H260" s="55">
        <v>148910498.87818182</v>
      </c>
      <c r="I260" s="55">
        <v>148910498.87818182</v>
      </c>
      <c r="J260" s="55">
        <v>153910498.87818182</v>
      </c>
      <c r="K260" s="55">
        <v>163910498.87818182</v>
      </c>
      <c r="L260" s="55">
        <v>409262458.87818182</v>
      </c>
      <c r="M260" s="55">
        <v>142910498.87818182</v>
      </c>
      <c r="N260" s="55">
        <v>142910498.87818182</v>
      </c>
      <c r="O260" s="55">
        <v>154510498.87818182</v>
      </c>
      <c r="P260" s="55">
        <v>3326909669.2949996</v>
      </c>
      <c r="R260" s="55">
        <v>13524000</v>
      </c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>
        <f t="shared" si="62"/>
        <v>13524000</v>
      </c>
      <c r="AF260" s="14" t="s">
        <v>445</v>
      </c>
      <c r="AG260" s="9" t="s">
        <v>446</v>
      </c>
      <c r="AH260" s="10">
        <f>+AH261+AH265+AH266+AH267+AH268</f>
        <v>13524000</v>
      </c>
      <c r="AI260" s="55">
        <f t="shared" si="47"/>
        <v>-0.97949329822344688</v>
      </c>
      <c r="AJ260" s="55">
        <f t="shared" si="48"/>
        <v>-1</v>
      </c>
      <c r="AK260" s="55">
        <f t="shared" si="49"/>
        <v>-1</v>
      </c>
      <c r="AL260" s="55">
        <f t="shared" si="50"/>
        <v>-1</v>
      </c>
      <c r="AM260" s="55">
        <f t="shared" si="51"/>
        <v>-1</v>
      </c>
      <c r="AN260" s="55">
        <f t="shared" si="52"/>
        <v>-1</v>
      </c>
      <c r="AO260" s="55">
        <f t="shared" si="53"/>
        <v>-1</v>
      </c>
      <c r="AP260" s="55">
        <f t="shared" si="54"/>
        <v>-1</v>
      </c>
      <c r="AQ260" s="55">
        <f t="shared" si="55"/>
        <v>-1</v>
      </c>
      <c r="AR260" s="55">
        <f t="shared" si="56"/>
        <v>-1</v>
      </c>
      <c r="AS260" s="55">
        <f t="shared" si="57"/>
        <v>-1</v>
      </c>
      <c r="AT260" s="55">
        <f t="shared" si="58"/>
        <v>-1</v>
      </c>
      <c r="AU260" s="55">
        <f t="shared" si="59"/>
        <v>-0.99593496627671718</v>
      </c>
    </row>
    <row r="261" spans="1:47" x14ac:dyDescent="0.25">
      <c r="A261" s="56">
        <v>2023</v>
      </c>
      <c r="B261" s="57" t="s">
        <v>447</v>
      </c>
      <c r="C261" s="58" t="s">
        <v>833</v>
      </c>
      <c r="D261" s="55">
        <v>38259000</v>
      </c>
      <c r="E261" s="55">
        <v>168259000</v>
      </c>
      <c r="F261" s="55">
        <v>38259000</v>
      </c>
      <c r="G261" s="55">
        <v>38259000</v>
      </c>
      <c r="H261" s="55">
        <v>38259000</v>
      </c>
      <c r="I261" s="55">
        <v>38259000</v>
      </c>
      <c r="J261" s="55">
        <v>38259000</v>
      </c>
      <c r="K261" s="55">
        <v>38259000</v>
      </c>
      <c r="L261" s="55">
        <v>38259000</v>
      </c>
      <c r="M261" s="55">
        <v>38259000</v>
      </c>
      <c r="N261" s="55">
        <v>38259000</v>
      </c>
      <c r="O261" s="55">
        <v>38259000</v>
      </c>
      <c r="P261" s="55">
        <v>589108000</v>
      </c>
      <c r="R261" s="55">
        <v>13524000</v>
      </c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>
        <f t="shared" si="62"/>
        <v>13524000</v>
      </c>
      <c r="AF261" s="14" t="s">
        <v>447</v>
      </c>
      <c r="AG261" s="9" t="s">
        <v>448</v>
      </c>
      <c r="AH261" s="10">
        <f>+AH262+AH263+AH264</f>
        <v>13524000</v>
      </c>
      <c r="AI261" s="55">
        <f t="shared" si="47"/>
        <v>-0.64651454559711441</v>
      </c>
      <c r="AJ261" s="55">
        <f t="shared" si="48"/>
        <v>-1</v>
      </c>
      <c r="AK261" s="55">
        <f t="shared" si="49"/>
        <v>-1</v>
      </c>
      <c r="AL261" s="55">
        <f t="shared" si="50"/>
        <v>-1</v>
      </c>
      <c r="AM261" s="55">
        <f t="shared" si="51"/>
        <v>-1</v>
      </c>
      <c r="AN261" s="55">
        <f t="shared" si="52"/>
        <v>-1</v>
      </c>
      <c r="AO261" s="55">
        <f t="shared" si="53"/>
        <v>-1</v>
      </c>
      <c r="AP261" s="55">
        <f t="shared" si="54"/>
        <v>-1</v>
      </c>
      <c r="AQ261" s="55">
        <f t="shared" si="55"/>
        <v>-1</v>
      </c>
      <c r="AR261" s="55">
        <f t="shared" si="56"/>
        <v>-1</v>
      </c>
      <c r="AS261" s="55">
        <f t="shared" si="57"/>
        <v>-1</v>
      </c>
      <c r="AT261" s="55">
        <f t="shared" si="58"/>
        <v>-1</v>
      </c>
      <c r="AU261" s="55">
        <f t="shared" si="59"/>
        <v>-0.97704325862150909</v>
      </c>
    </row>
    <row r="262" spans="1:47" x14ac:dyDescent="0.25">
      <c r="A262" s="59">
        <v>2023</v>
      </c>
      <c r="B262" s="60" t="s">
        <v>449</v>
      </c>
      <c r="C262" s="61" t="s">
        <v>450</v>
      </c>
      <c r="D262" s="62">
        <v>0</v>
      </c>
      <c r="E262" s="62">
        <v>30000000</v>
      </c>
      <c r="F262" s="62">
        <v>0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30000000</v>
      </c>
      <c r="R262" s="62">
        <v>0</v>
      </c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>
        <f t="shared" si="62"/>
        <v>0</v>
      </c>
      <c r="AF262" s="13" t="s">
        <v>449</v>
      </c>
      <c r="AG262" s="25" t="s">
        <v>450</v>
      </c>
      <c r="AH262" s="26">
        <v>0</v>
      </c>
      <c r="AI262" s="62" t="e">
        <f t="shared" si="47"/>
        <v>#DIV/0!</v>
      </c>
      <c r="AJ262" s="62">
        <f t="shared" si="48"/>
        <v>-1</v>
      </c>
      <c r="AK262" s="62" t="e">
        <f t="shared" si="49"/>
        <v>#DIV/0!</v>
      </c>
      <c r="AL262" s="62" t="e">
        <f t="shared" si="50"/>
        <v>#DIV/0!</v>
      </c>
      <c r="AM262" s="62" t="e">
        <f t="shared" si="51"/>
        <v>#DIV/0!</v>
      </c>
      <c r="AN262" s="62" t="e">
        <f t="shared" si="52"/>
        <v>#DIV/0!</v>
      </c>
      <c r="AO262" s="62" t="e">
        <f t="shared" si="53"/>
        <v>#DIV/0!</v>
      </c>
      <c r="AP262" s="62" t="e">
        <f t="shared" si="54"/>
        <v>#DIV/0!</v>
      </c>
      <c r="AQ262" s="62" t="e">
        <f t="shared" si="55"/>
        <v>#DIV/0!</v>
      </c>
      <c r="AR262" s="62" t="e">
        <f t="shared" si="56"/>
        <v>#DIV/0!</v>
      </c>
      <c r="AS262" s="62" t="e">
        <f t="shared" si="57"/>
        <v>#DIV/0!</v>
      </c>
      <c r="AT262" s="62" t="e">
        <f t="shared" si="58"/>
        <v>#DIV/0!</v>
      </c>
      <c r="AU262" s="62">
        <f t="shared" si="59"/>
        <v>-1</v>
      </c>
    </row>
    <row r="263" spans="1:47" x14ac:dyDescent="0.25">
      <c r="A263" s="59">
        <v>2023</v>
      </c>
      <c r="B263" s="60" t="s">
        <v>451</v>
      </c>
      <c r="C263" s="61" t="s">
        <v>452</v>
      </c>
      <c r="D263" s="62">
        <v>0</v>
      </c>
      <c r="E263" s="62">
        <v>100000000</v>
      </c>
      <c r="F263" s="62">
        <v>0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100000000</v>
      </c>
      <c r="R263" s="62">
        <v>0</v>
      </c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>
        <f t="shared" si="62"/>
        <v>0</v>
      </c>
      <c r="AF263" s="13" t="s">
        <v>451</v>
      </c>
      <c r="AG263" s="25" t="s">
        <v>452</v>
      </c>
      <c r="AH263" s="26">
        <v>0</v>
      </c>
      <c r="AI263" s="62" t="e">
        <f t="shared" si="47"/>
        <v>#DIV/0!</v>
      </c>
      <c r="AJ263" s="62">
        <f t="shared" si="48"/>
        <v>-1</v>
      </c>
      <c r="AK263" s="62" t="e">
        <f t="shared" si="49"/>
        <v>#DIV/0!</v>
      </c>
      <c r="AL263" s="62" t="e">
        <f t="shared" si="50"/>
        <v>#DIV/0!</v>
      </c>
      <c r="AM263" s="62" t="e">
        <f t="shared" si="51"/>
        <v>#DIV/0!</v>
      </c>
      <c r="AN263" s="62" t="e">
        <f t="shared" si="52"/>
        <v>#DIV/0!</v>
      </c>
      <c r="AO263" s="62" t="e">
        <f t="shared" si="53"/>
        <v>#DIV/0!</v>
      </c>
      <c r="AP263" s="62" t="e">
        <f t="shared" si="54"/>
        <v>#DIV/0!</v>
      </c>
      <c r="AQ263" s="62" t="e">
        <f t="shared" si="55"/>
        <v>#DIV/0!</v>
      </c>
      <c r="AR263" s="62" t="e">
        <f t="shared" si="56"/>
        <v>#DIV/0!</v>
      </c>
      <c r="AS263" s="62" t="e">
        <f t="shared" si="57"/>
        <v>#DIV/0!</v>
      </c>
      <c r="AT263" s="62" t="e">
        <f t="shared" si="58"/>
        <v>#DIV/0!</v>
      </c>
      <c r="AU263" s="62">
        <f t="shared" si="59"/>
        <v>-1</v>
      </c>
    </row>
    <row r="264" spans="1:47" x14ac:dyDescent="0.25">
      <c r="A264" s="59">
        <v>2023</v>
      </c>
      <c r="B264" s="60" t="s">
        <v>453</v>
      </c>
      <c r="C264" s="61" t="s">
        <v>834</v>
      </c>
      <c r="D264" s="62">
        <v>38259000</v>
      </c>
      <c r="E264" s="62">
        <v>38259000</v>
      </c>
      <c r="F264" s="62">
        <v>38259000</v>
      </c>
      <c r="G264" s="62">
        <v>38259000</v>
      </c>
      <c r="H264" s="62">
        <v>38259000</v>
      </c>
      <c r="I264" s="62">
        <v>38259000</v>
      </c>
      <c r="J264" s="62">
        <v>38259000</v>
      </c>
      <c r="K264" s="62">
        <v>38259000</v>
      </c>
      <c r="L264" s="62">
        <v>38259000</v>
      </c>
      <c r="M264" s="62">
        <v>38259000</v>
      </c>
      <c r="N264" s="62">
        <v>38259000</v>
      </c>
      <c r="O264" s="62">
        <v>38259000</v>
      </c>
      <c r="P264" s="62">
        <v>459108000</v>
      </c>
      <c r="R264" s="62">
        <v>13524000</v>
      </c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>
        <f t="shared" si="62"/>
        <v>13524000</v>
      </c>
      <c r="AF264" s="13" t="s">
        <v>453</v>
      </c>
      <c r="AG264" s="25" t="s">
        <v>454</v>
      </c>
      <c r="AH264" s="26">
        <v>13524000</v>
      </c>
      <c r="AI264" s="62">
        <f t="shared" si="47"/>
        <v>-0.64651454559711441</v>
      </c>
      <c r="AJ264" s="62">
        <f t="shared" si="48"/>
        <v>-1</v>
      </c>
      <c r="AK264" s="62">
        <f t="shared" si="49"/>
        <v>-1</v>
      </c>
      <c r="AL264" s="62">
        <f t="shared" si="50"/>
        <v>-1</v>
      </c>
      <c r="AM264" s="62">
        <f t="shared" si="51"/>
        <v>-1</v>
      </c>
      <c r="AN264" s="62">
        <f t="shared" si="52"/>
        <v>-1</v>
      </c>
      <c r="AO264" s="62">
        <f t="shared" si="53"/>
        <v>-1</v>
      </c>
      <c r="AP264" s="62">
        <f t="shared" si="54"/>
        <v>-1</v>
      </c>
      <c r="AQ264" s="62">
        <f t="shared" si="55"/>
        <v>-1</v>
      </c>
      <c r="AR264" s="62">
        <f t="shared" si="56"/>
        <v>-1</v>
      </c>
      <c r="AS264" s="62">
        <f t="shared" si="57"/>
        <v>-1</v>
      </c>
      <c r="AT264" s="62">
        <f t="shared" si="58"/>
        <v>-1</v>
      </c>
      <c r="AU264" s="62">
        <f t="shared" si="59"/>
        <v>-0.97054287879975953</v>
      </c>
    </row>
    <row r="265" spans="1:47" x14ac:dyDescent="0.25">
      <c r="A265" s="59">
        <v>2023</v>
      </c>
      <c r="B265" s="60" t="s">
        <v>455</v>
      </c>
      <c r="C265" s="61" t="s">
        <v>456</v>
      </c>
      <c r="D265" s="62">
        <v>5000000</v>
      </c>
      <c r="E265" s="62">
        <v>5000000</v>
      </c>
      <c r="F265" s="62">
        <v>5000000</v>
      </c>
      <c r="G265" s="62">
        <v>5000000</v>
      </c>
      <c r="H265" s="62">
        <v>5000000</v>
      </c>
      <c r="I265" s="62">
        <v>5000000</v>
      </c>
      <c r="J265" s="62">
        <v>5000000</v>
      </c>
      <c r="K265" s="62">
        <v>5000000</v>
      </c>
      <c r="L265" s="62">
        <v>5000000</v>
      </c>
      <c r="M265" s="62">
        <v>5000000</v>
      </c>
      <c r="N265" s="62">
        <v>5000000</v>
      </c>
      <c r="O265" s="62">
        <v>5000000</v>
      </c>
      <c r="P265" s="62">
        <v>60000000</v>
      </c>
      <c r="R265" s="62">
        <v>0</v>
      </c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>
        <f t="shared" si="62"/>
        <v>0</v>
      </c>
      <c r="AF265" s="13" t="s">
        <v>455</v>
      </c>
      <c r="AG265" s="25" t="s">
        <v>456</v>
      </c>
      <c r="AH265" s="26">
        <v>0</v>
      </c>
      <c r="AI265" s="62">
        <f t="shared" ref="AI265:AI328" si="63">+(R265-D265)/D265</f>
        <v>-1</v>
      </c>
      <c r="AJ265" s="62">
        <f t="shared" si="48"/>
        <v>-1</v>
      </c>
      <c r="AK265" s="62">
        <f t="shared" si="49"/>
        <v>-1</v>
      </c>
      <c r="AL265" s="62">
        <f t="shared" si="50"/>
        <v>-1</v>
      </c>
      <c r="AM265" s="62">
        <f t="shared" si="51"/>
        <v>-1</v>
      </c>
      <c r="AN265" s="62">
        <f t="shared" si="52"/>
        <v>-1</v>
      </c>
      <c r="AO265" s="62">
        <f t="shared" si="53"/>
        <v>-1</v>
      </c>
      <c r="AP265" s="62">
        <f t="shared" si="54"/>
        <v>-1</v>
      </c>
      <c r="AQ265" s="62">
        <f t="shared" si="55"/>
        <v>-1</v>
      </c>
      <c r="AR265" s="62">
        <f t="shared" si="56"/>
        <v>-1</v>
      </c>
      <c r="AS265" s="62">
        <f t="shared" si="57"/>
        <v>-1</v>
      </c>
      <c r="AT265" s="62">
        <f t="shared" si="58"/>
        <v>-1</v>
      </c>
      <c r="AU265" s="62">
        <f t="shared" si="59"/>
        <v>-1</v>
      </c>
    </row>
    <row r="266" spans="1:47" x14ac:dyDescent="0.25">
      <c r="A266" s="59">
        <v>2023</v>
      </c>
      <c r="B266" s="60" t="s">
        <v>457</v>
      </c>
      <c r="C266" s="61" t="s">
        <v>458</v>
      </c>
      <c r="D266" s="62">
        <v>54500000</v>
      </c>
      <c r="E266" s="62">
        <v>54500000</v>
      </c>
      <c r="F266" s="62">
        <v>54500000</v>
      </c>
      <c r="G266" s="62">
        <v>54500000</v>
      </c>
      <c r="H266" s="62">
        <v>54500000</v>
      </c>
      <c r="I266" s="62">
        <v>54500000</v>
      </c>
      <c r="J266" s="62">
        <v>54500000</v>
      </c>
      <c r="K266" s="62">
        <v>54500000</v>
      </c>
      <c r="L266" s="62">
        <v>54500000</v>
      </c>
      <c r="M266" s="62">
        <v>54500000</v>
      </c>
      <c r="N266" s="62">
        <v>54500000</v>
      </c>
      <c r="O266" s="62">
        <v>54500000</v>
      </c>
      <c r="P266" s="62">
        <v>654000000</v>
      </c>
      <c r="R266" s="62">
        <v>0</v>
      </c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>
        <f t="shared" si="62"/>
        <v>0</v>
      </c>
      <c r="AF266" s="13" t="s">
        <v>457</v>
      </c>
      <c r="AG266" s="25" t="s">
        <v>458</v>
      </c>
      <c r="AH266" s="26">
        <v>0</v>
      </c>
      <c r="AI266" s="62">
        <f t="shared" si="63"/>
        <v>-1</v>
      </c>
      <c r="AJ266" s="62">
        <f t="shared" si="48"/>
        <v>-1</v>
      </c>
      <c r="AK266" s="62">
        <f t="shared" si="49"/>
        <v>-1</v>
      </c>
      <c r="AL266" s="62">
        <f t="shared" si="50"/>
        <v>-1</v>
      </c>
      <c r="AM266" s="62">
        <f t="shared" si="51"/>
        <v>-1</v>
      </c>
      <c r="AN266" s="62">
        <f t="shared" si="52"/>
        <v>-1</v>
      </c>
      <c r="AO266" s="62">
        <f t="shared" si="53"/>
        <v>-1</v>
      </c>
      <c r="AP266" s="62">
        <f t="shared" si="54"/>
        <v>-1</v>
      </c>
      <c r="AQ266" s="62">
        <f t="shared" si="55"/>
        <v>-1</v>
      </c>
      <c r="AR266" s="62">
        <f t="shared" si="56"/>
        <v>-1</v>
      </c>
      <c r="AS266" s="62">
        <f t="shared" si="57"/>
        <v>-1</v>
      </c>
      <c r="AT266" s="62">
        <f t="shared" si="58"/>
        <v>-1</v>
      </c>
      <c r="AU266" s="62">
        <f t="shared" si="59"/>
        <v>-1</v>
      </c>
    </row>
    <row r="267" spans="1:47" x14ac:dyDescent="0.25">
      <c r="A267" s="59">
        <v>2023</v>
      </c>
      <c r="B267" s="60" t="s">
        <v>459</v>
      </c>
      <c r="C267" s="61" t="s">
        <v>460</v>
      </c>
      <c r="D267" s="62">
        <v>25547908.724999964</v>
      </c>
      <c r="E267" s="62">
        <v>2851498.8781818184</v>
      </c>
      <c r="F267" s="62">
        <v>22851498.878181819</v>
      </c>
      <c r="G267" s="62">
        <v>3610366.2181818527</v>
      </c>
      <c r="H267" s="62">
        <v>2851498.8781818184</v>
      </c>
      <c r="I267" s="62">
        <v>2851498.8781818184</v>
      </c>
      <c r="J267" s="62">
        <v>2851498.8781818184</v>
      </c>
      <c r="K267" s="62">
        <v>2851498.8781818184</v>
      </c>
      <c r="L267" s="62">
        <v>2851498.8781818184</v>
      </c>
      <c r="M267" s="62">
        <v>2851498.8781818184</v>
      </c>
      <c r="N267" s="62">
        <v>2851498.8781818184</v>
      </c>
      <c r="O267" s="62">
        <v>4451498.8781818189</v>
      </c>
      <c r="P267" s="62">
        <v>79273263.724999979</v>
      </c>
      <c r="R267" s="62">
        <v>0</v>
      </c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>
        <f t="shared" si="62"/>
        <v>0</v>
      </c>
      <c r="AF267" s="13" t="s">
        <v>459</v>
      </c>
      <c r="AG267" s="25" t="s">
        <v>460</v>
      </c>
      <c r="AH267" s="26">
        <v>0</v>
      </c>
      <c r="AI267" s="62">
        <f t="shared" si="63"/>
        <v>-1</v>
      </c>
      <c r="AJ267" s="62">
        <f t="shared" si="48"/>
        <v>-1</v>
      </c>
      <c r="AK267" s="62">
        <f t="shared" si="49"/>
        <v>-1</v>
      </c>
      <c r="AL267" s="62">
        <f t="shared" si="50"/>
        <v>-1</v>
      </c>
      <c r="AM267" s="62">
        <f t="shared" si="51"/>
        <v>-1</v>
      </c>
      <c r="AN267" s="62">
        <f t="shared" si="52"/>
        <v>-1</v>
      </c>
      <c r="AO267" s="62">
        <f t="shared" si="53"/>
        <v>-1</v>
      </c>
      <c r="AP267" s="62">
        <f t="shared" si="54"/>
        <v>-1</v>
      </c>
      <c r="AQ267" s="62">
        <f t="shared" si="55"/>
        <v>-1</v>
      </c>
      <c r="AR267" s="62">
        <f t="shared" si="56"/>
        <v>-1</v>
      </c>
      <c r="AS267" s="62">
        <f t="shared" si="57"/>
        <v>-1</v>
      </c>
      <c r="AT267" s="62">
        <f t="shared" si="58"/>
        <v>-1</v>
      </c>
      <c r="AU267" s="62">
        <f t="shared" si="59"/>
        <v>-1</v>
      </c>
    </row>
    <row r="268" spans="1:47" x14ac:dyDescent="0.25">
      <c r="A268" s="59">
        <v>2023</v>
      </c>
      <c r="B268" s="60" t="s">
        <v>461</v>
      </c>
      <c r="C268" s="61" t="s">
        <v>462</v>
      </c>
      <c r="D268" s="62">
        <v>536184809.99999988</v>
      </c>
      <c r="E268" s="62">
        <v>617991635.56999969</v>
      </c>
      <c r="F268" s="62">
        <v>83300000</v>
      </c>
      <c r="G268" s="62">
        <v>48300000</v>
      </c>
      <c r="H268" s="62">
        <v>48300000</v>
      </c>
      <c r="I268" s="62">
        <v>48300000</v>
      </c>
      <c r="J268" s="62">
        <v>53300000</v>
      </c>
      <c r="K268" s="62">
        <v>63300000</v>
      </c>
      <c r="L268" s="62">
        <v>308651960</v>
      </c>
      <c r="M268" s="62">
        <v>42300000</v>
      </c>
      <c r="N268" s="62">
        <v>42300000</v>
      </c>
      <c r="O268" s="62">
        <v>52300000</v>
      </c>
      <c r="P268" s="62">
        <v>1944528405.5699997</v>
      </c>
      <c r="R268" s="62">
        <v>0</v>
      </c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>
        <f t="shared" si="62"/>
        <v>0</v>
      </c>
      <c r="AF268" s="13" t="s">
        <v>461</v>
      </c>
      <c r="AG268" s="25" t="s">
        <v>462</v>
      </c>
      <c r="AH268" s="26">
        <v>0</v>
      </c>
      <c r="AI268" s="62">
        <f t="shared" si="63"/>
        <v>-1</v>
      </c>
      <c r="AJ268" s="62">
        <f t="shared" si="48"/>
        <v>-1</v>
      </c>
      <c r="AK268" s="62">
        <f t="shared" si="49"/>
        <v>-1</v>
      </c>
      <c r="AL268" s="62">
        <f t="shared" si="50"/>
        <v>-1</v>
      </c>
      <c r="AM268" s="62">
        <f t="shared" si="51"/>
        <v>-1</v>
      </c>
      <c r="AN268" s="62">
        <f t="shared" si="52"/>
        <v>-1</v>
      </c>
      <c r="AO268" s="62">
        <f t="shared" si="53"/>
        <v>-1</v>
      </c>
      <c r="AP268" s="62">
        <f t="shared" si="54"/>
        <v>-1</v>
      </c>
      <c r="AQ268" s="62">
        <f t="shared" si="55"/>
        <v>-1</v>
      </c>
      <c r="AR268" s="62">
        <f t="shared" si="56"/>
        <v>-1</v>
      </c>
      <c r="AS268" s="62">
        <f t="shared" si="57"/>
        <v>-1</v>
      </c>
      <c r="AT268" s="62">
        <f t="shared" si="58"/>
        <v>-1</v>
      </c>
      <c r="AU268" s="62">
        <f t="shared" si="59"/>
        <v>-1</v>
      </c>
    </row>
    <row r="269" spans="1:47" x14ac:dyDescent="0.25">
      <c r="A269" s="56">
        <v>2023</v>
      </c>
      <c r="B269" s="57" t="s">
        <v>463</v>
      </c>
      <c r="C269" s="58" t="s">
        <v>464</v>
      </c>
      <c r="D269" s="55">
        <v>27000000</v>
      </c>
      <c r="E269" s="55">
        <v>42000000</v>
      </c>
      <c r="F269" s="55">
        <v>27000000</v>
      </c>
      <c r="G269" s="55">
        <v>27000000</v>
      </c>
      <c r="H269" s="55">
        <v>27000000</v>
      </c>
      <c r="I269" s="55">
        <v>27000000</v>
      </c>
      <c r="J269" s="55">
        <v>27000000</v>
      </c>
      <c r="K269" s="55">
        <v>27000000</v>
      </c>
      <c r="L269" s="55">
        <v>27000000</v>
      </c>
      <c r="M269" s="55">
        <v>27000000</v>
      </c>
      <c r="N269" s="55">
        <v>27000000</v>
      </c>
      <c r="O269" s="55">
        <v>27000000</v>
      </c>
      <c r="P269" s="55">
        <v>339000000</v>
      </c>
      <c r="R269" s="55">
        <v>52953614</v>
      </c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>
        <f t="shared" si="62"/>
        <v>52953614</v>
      </c>
      <c r="AF269" s="14" t="s">
        <v>463</v>
      </c>
      <c r="AG269" s="9" t="s">
        <v>464</v>
      </c>
      <c r="AH269" s="10">
        <f>+AH270+AH271+AH272</f>
        <v>52953614</v>
      </c>
      <c r="AI269" s="55">
        <f t="shared" si="63"/>
        <v>0.96124496296296291</v>
      </c>
      <c r="AJ269" s="55">
        <f t="shared" si="48"/>
        <v>-1</v>
      </c>
      <c r="AK269" s="55">
        <f t="shared" si="49"/>
        <v>-1</v>
      </c>
      <c r="AL269" s="55">
        <f t="shared" si="50"/>
        <v>-1</v>
      </c>
      <c r="AM269" s="55">
        <f t="shared" si="51"/>
        <v>-1</v>
      </c>
      <c r="AN269" s="55">
        <f t="shared" si="52"/>
        <v>-1</v>
      </c>
      <c r="AO269" s="55">
        <f t="shared" si="53"/>
        <v>-1</v>
      </c>
      <c r="AP269" s="55">
        <f t="shared" si="54"/>
        <v>-1</v>
      </c>
      <c r="AQ269" s="55">
        <f t="shared" si="55"/>
        <v>-1</v>
      </c>
      <c r="AR269" s="55">
        <f t="shared" si="56"/>
        <v>-1</v>
      </c>
      <c r="AS269" s="55">
        <f t="shared" si="57"/>
        <v>-1</v>
      </c>
      <c r="AT269" s="55">
        <f t="shared" si="58"/>
        <v>-1</v>
      </c>
      <c r="AU269" s="55">
        <f t="shared" si="59"/>
        <v>-0.84379464896755163</v>
      </c>
    </row>
    <row r="270" spans="1:47" x14ac:dyDescent="0.25">
      <c r="A270" s="59">
        <v>2023</v>
      </c>
      <c r="B270" s="60" t="s">
        <v>465</v>
      </c>
      <c r="C270" s="61" t="s">
        <v>466</v>
      </c>
      <c r="D270" s="62">
        <v>12000000</v>
      </c>
      <c r="E270" s="62">
        <v>12000000</v>
      </c>
      <c r="F270" s="62">
        <v>12000000</v>
      </c>
      <c r="G270" s="62">
        <v>12000000</v>
      </c>
      <c r="H270" s="62">
        <v>12000000</v>
      </c>
      <c r="I270" s="62">
        <v>12000000</v>
      </c>
      <c r="J270" s="62">
        <v>12000000</v>
      </c>
      <c r="K270" s="62">
        <v>12000000</v>
      </c>
      <c r="L270" s="62">
        <v>12000000</v>
      </c>
      <c r="M270" s="62">
        <v>12000000</v>
      </c>
      <c r="N270" s="62">
        <v>12000000</v>
      </c>
      <c r="O270" s="62">
        <v>12000000</v>
      </c>
      <c r="P270" s="62">
        <v>144000000</v>
      </c>
      <c r="R270" s="62">
        <v>44400000</v>
      </c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>
        <f t="shared" si="62"/>
        <v>44400000</v>
      </c>
      <c r="AF270" s="13" t="s">
        <v>465</v>
      </c>
      <c r="AG270" s="25" t="s">
        <v>466</v>
      </c>
      <c r="AH270" s="26">
        <v>44400000</v>
      </c>
      <c r="AI270" s="62">
        <f t="shared" si="63"/>
        <v>2.7</v>
      </c>
      <c r="AJ270" s="62">
        <f t="shared" si="48"/>
        <v>-1</v>
      </c>
      <c r="AK270" s="62">
        <f t="shared" si="49"/>
        <v>-1</v>
      </c>
      <c r="AL270" s="62">
        <f t="shared" si="50"/>
        <v>-1</v>
      </c>
      <c r="AM270" s="62">
        <f t="shared" si="51"/>
        <v>-1</v>
      </c>
      <c r="AN270" s="62">
        <f t="shared" si="52"/>
        <v>-1</v>
      </c>
      <c r="AO270" s="62">
        <f t="shared" si="53"/>
        <v>-1</v>
      </c>
      <c r="AP270" s="62">
        <f t="shared" si="54"/>
        <v>-1</v>
      </c>
      <c r="AQ270" s="62">
        <f t="shared" si="55"/>
        <v>-1</v>
      </c>
      <c r="AR270" s="62">
        <f t="shared" si="56"/>
        <v>-1</v>
      </c>
      <c r="AS270" s="62">
        <f t="shared" si="57"/>
        <v>-1</v>
      </c>
      <c r="AT270" s="62">
        <f t="shared" si="58"/>
        <v>-1</v>
      </c>
      <c r="AU270" s="62">
        <f t="shared" si="59"/>
        <v>-0.69166666666666665</v>
      </c>
    </row>
    <row r="271" spans="1:47" x14ac:dyDescent="0.25">
      <c r="A271" s="59">
        <v>2023</v>
      </c>
      <c r="B271" s="60" t="s">
        <v>467</v>
      </c>
      <c r="C271" s="61" t="s">
        <v>468</v>
      </c>
      <c r="D271" s="62">
        <v>15000000</v>
      </c>
      <c r="E271" s="62">
        <v>15000000</v>
      </c>
      <c r="F271" s="62">
        <v>15000000</v>
      </c>
      <c r="G271" s="62">
        <v>15000000</v>
      </c>
      <c r="H271" s="62">
        <v>15000000</v>
      </c>
      <c r="I271" s="62">
        <v>15000000</v>
      </c>
      <c r="J271" s="62">
        <v>15000000</v>
      </c>
      <c r="K271" s="62">
        <v>15000000</v>
      </c>
      <c r="L271" s="62">
        <v>15000000</v>
      </c>
      <c r="M271" s="62">
        <v>15000000</v>
      </c>
      <c r="N271" s="62">
        <v>15000000</v>
      </c>
      <c r="O271" s="62">
        <v>15000000</v>
      </c>
      <c r="P271" s="62">
        <v>180000000</v>
      </c>
      <c r="R271" s="62">
        <v>8553614</v>
      </c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>
        <f t="shared" si="62"/>
        <v>8553614</v>
      </c>
      <c r="AF271" s="13" t="s">
        <v>467</v>
      </c>
      <c r="AG271" s="25" t="s">
        <v>468</v>
      </c>
      <c r="AH271" s="26">
        <v>8553614</v>
      </c>
      <c r="AI271" s="62">
        <f t="shared" si="63"/>
        <v>-0.42975906666666669</v>
      </c>
      <c r="AJ271" s="62">
        <f t="shared" si="48"/>
        <v>-1</v>
      </c>
      <c r="AK271" s="62">
        <f t="shared" si="49"/>
        <v>-1</v>
      </c>
      <c r="AL271" s="62">
        <f t="shared" si="50"/>
        <v>-1</v>
      </c>
      <c r="AM271" s="62">
        <f t="shared" si="51"/>
        <v>-1</v>
      </c>
      <c r="AN271" s="62">
        <f t="shared" si="52"/>
        <v>-1</v>
      </c>
      <c r="AO271" s="62">
        <f t="shared" si="53"/>
        <v>-1</v>
      </c>
      <c r="AP271" s="62">
        <f t="shared" si="54"/>
        <v>-1</v>
      </c>
      <c r="AQ271" s="62">
        <f t="shared" si="55"/>
        <v>-1</v>
      </c>
      <c r="AR271" s="62">
        <f t="shared" si="56"/>
        <v>-1</v>
      </c>
      <c r="AS271" s="62">
        <f t="shared" si="57"/>
        <v>-1</v>
      </c>
      <c r="AT271" s="62">
        <f t="shared" si="58"/>
        <v>-1</v>
      </c>
      <c r="AU271" s="62">
        <f t="shared" si="59"/>
        <v>-0.95247992222222222</v>
      </c>
    </row>
    <row r="272" spans="1:47" x14ac:dyDescent="0.25">
      <c r="A272" s="59">
        <v>2023</v>
      </c>
      <c r="B272" s="60" t="s">
        <v>469</v>
      </c>
      <c r="C272" s="61" t="s">
        <v>470</v>
      </c>
      <c r="D272" s="62">
        <v>0</v>
      </c>
      <c r="E272" s="62">
        <v>15000000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15000000</v>
      </c>
      <c r="R272" s="62">
        <v>0</v>
      </c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>
        <f t="shared" si="62"/>
        <v>0</v>
      </c>
      <c r="AF272" s="13" t="s">
        <v>469</v>
      </c>
      <c r="AG272" s="25" t="s">
        <v>470</v>
      </c>
      <c r="AH272" s="26">
        <v>0</v>
      </c>
      <c r="AI272" s="62" t="e">
        <f t="shared" si="63"/>
        <v>#DIV/0!</v>
      </c>
      <c r="AJ272" s="62">
        <f t="shared" si="48"/>
        <v>-1</v>
      </c>
      <c r="AK272" s="62" t="e">
        <f t="shared" si="49"/>
        <v>#DIV/0!</v>
      </c>
      <c r="AL272" s="62" t="e">
        <f t="shared" si="50"/>
        <v>#DIV/0!</v>
      </c>
      <c r="AM272" s="62" t="e">
        <f t="shared" si="51"/>
        <v>#DIV/0!</v>
      </c>
      <c r="AN272" s="62" t="e">
        <f t="shared" si="52"/>
        <v>#DIV/0!</v>
      </c>
      <c r="AO272" s="62" t="e">
        <f t="shared" si="53"/>
        <v>#DIV/0!</v>
      </c>
      <c r="AP272" s="62" t="e">
        <f t="shared" si="54"/>
        <v>#DIV/0!</v>
      </c>
      <c r="AQ272" s="62" t="e">
        <f t="shared" si="55"/>
        <v>#DIV/0!</v>
      </c>
      <c r="AR272" s="62" t="e">
        <f t="shared" si="56"/>
        <v>#DIV/0!</v>
      </c>
      <c r="AS272" s="62" t="e">
        <f t="shared" si="57"/>
        <v>#DIV/0!</v>
      </c>
      <c r="AT272" s="62" t="e">
        <f t="shared" si="58"/>
        <v>#DIV/0!</v>
      </c>
      <c r="AU272" s="62">
        <f t="shared" si="59"/>
        <v>-1</v>
      </c>
    </row>
    <row r="273" spans="1:47" x14ac:dyDescent="0.25">
      <c r="A273" s="56">
        <v>2023</v>
      </c>
      <c r="B273" s="57" t="s">
        <v>471</v>
      </c>
      <c r="C273" s="58" t="s">
        <v>472</v>
      </c>
      <c r="D273" s="55">
        <v>20000000</v>
      </c>
      <c r="E273" s="55">
        <v>774138868</v>
      </c>
      <c r="F273" s="55">
        <v>14619887</v>
      </c>
      <c r="G273" s="55">
        <v>0</v>
      </c>
      <c r="H273" s="55">
        <v>0</v>
      </c>
      <c r="I273" s="55">
        <v>25000000</v>
      </c>
      <c r="J273" s="55">
        <v>2500000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836258755</v>
      </c>
      <c r="R273" s="55">
        <v>0</v>
      </c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>
        <f t="shared" si="62"/>
        <v>0</v>
      </c>
      <c r="AF273" s="14" t="s">
        <v>471</v>
      </c>
      <c r="AG273" s="9" t="s">
        <v>472</v>
      </c>
      <c r="AH273" s="10">
        <f>+AH274+AH275+AH276</f>
        <v>0</v>
      </c>
      <c r="AI273" s="55">
        <f t="shared" si="63"/>
        <v>-1</v>
      </c>
      <c r="AJ273" s="55">
        <f t="shared" si="48"/>
        <v>-1</v>
      </c>
      <c r="AK273" s="55">
        <f t="shared" si="49"/>
        <v>-1</v>
      </c>
      <c r="AL273" s="55" t="e">
        <f t="shared" si="50"/>
        <v>#DIV/0!</v>
      </c>
      <c r="AM273" s="55" t="e">
        <f t="shared" si="51"/>
        <v>#DIV/0!</v>
      </c>
      <c r="AN273" s="55">
        <f t="shared" si="52"/>
        <v>-1</v>
      </c>
      <c r="AO273" s="55">
        <f t="shared" si="53"/>
        <v>-1</v>
      </c>
      <c r="AP273" s="55" t="e">
        <f t="shared" si="54"/>
        <v>#DIV/0!</v>
      </c>
      <c r="AQ273" s="55" t="e">
        <f t="shared" si="55"/>
        <v>#DIV/0!</v>
      </c>
      <c r="AR273" s="55" t="e">
        <f t="shared" si="56"/>
        <v>#DIV/0!</v>
      </c>
      <c r="AS273" s="55" t="e">
        <f t="shared" si="57"/>
        <v>#DIV/0!</v>
      </c>
      <c r="AT273" s="55" t="e">
        <f t="shared" si="58"/>
        <v>#DIV/0!</v>
      </c>
      <c r="AU273" s="55">
        <f t="shared" si="59"/>
        <v>-1</v>
      </c>
    </row>
    <row r="274" spans="1:47" x14ac:dyDescent="0.25">
      <c r="A274" s="59">
        <v>2023</v>
      </c>
      <c r="B274" s="60" t="s">
        <v>473</v>
      </c>
      <c r="C274" s="61" t="s">
        <v>474</v>
      </c>
      <c r="D274" s="62">
        <v>0</v>
      </c>
      <c r="E274" s="62">
        <v>771638868</v>
      </c>
      <c r="F274" s="62">
        <v>2119887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773758755</v>
      </c>
      <c r="R274" s="62">
        <v>0</v>
      </c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>
        <f t="shared" si="62"/>
        <v>0</v>
      </c>
      <c r="AF274" s="13" t="s">
        <v>473</v>
      </c>
      <c r="AG274" s="25" t="s">
        <v>474</v>
      </c>
      <c r="AH274" s="26">
        <v>0</v>
      </c>
      <c r="AI274" s="62" t="e">
        <f t="shared" si="63"/>
        <v>#DIV/0!</v>
      </c>
      <c r="AJ274" s="62">
        <f t="shared" si="48"/>
        <v>-1</v>
      </c>
      <c r="AK274" s="62">
        <f t="shared" si="49"/>
        <v>-1</v>
      </c>
      <c r="AL274" s="62" t="e">
        <f t="shared" si="50"/>
        <v>#DIV/0!</v>
      </c>
      <c r="AM274" s="62" t="e">
        <f t="shared" si="51"/>
        <v>#DIV/0!</v>
      </c>
      <c r="AN274" s="62" t="e">
        <f t="shared" si="52"/>
        <v>#DIV/0!</v>
      </c>
      <c r="AO274" s="62" t="e">
        <f t="shared" si="53"/>
        <v>#DIV/0!</v>
      </c>
      <c r="AP274" s="62" t="e">
        <f t="shared" si="54"/>
        <v>#DIV/0!</v>
      </c>
      <c r="AQ274" s="62" t="e">
        <f t="shared" si="55"/>
        <v>#DIV/0!</v>
      </c>
      <c r="AR274" s="62" t="e">
        <f t="shared" si="56"/>
        <v>#DIV/0!</v>
      </c>
      <c r="AS274" s="62" t="e">
        <f t="shared" si="57"/>
        <v>#DIV/0!</v>
      </c>
      <c r="AT274" s="62" t="e">
        <f t="shared" si="58"/>
        <v>#DIV/0!</v>
      </c>
      <c r="AU274" s="62">
        <f t="shared" si="59"/>
        <v>-1</v>
      </c>
    </row>
    <row r="275" spans="1:47" x14ac:dyDescent="0.25">
      <c r="A275" s="59">
        <v>2023</v>
      </c>
      <c r="B275" s="60" t="s">
        <v>475</v>
      </c>
      <c r="C275" s="61" t="s">
        <v>476</v>
      </c>
      <c r="D275" s="62">
        <v>0</v>
      </c>
      <c r="E275" s="62">
        <v>0</v>
      </c>
      <c r="F275" s="62">
        <v>12500000</v>
      </c>
      <c r="G275" s="62">
        <v>0</v>
      </c>
      <c r="H275" s="62">
        <v>0</v>
      </c>
      <c r="I275" s="62">
        <v>25000000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37500000</v>
      </c>
      <c r="R275" s="62">
        <v>0</v>
      </c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>
        <f t="shared" si="62"/>
        <v>0</v>
      </c>
      <c r="AF275" s="13" t="s">
        <v>475</v>
      </c>
      <c r="AG275" s="25" t="s">
        <v>476</v>
      </c>
      <c r="AH275" s="26">
        <v>0</v>
      </c>
      <c r="AI275" s="62" t="e">
        <f t="shared" si="63"/>
        <v>#DIV/0!</v>
      </c>
      <c r="AJ275" s="62" t="e">
        <f t="shared" si="48"/>
        <v>#DIV/0!</v>
      </c>
      <c r="AK275" s="62">
        <f t="shared" si="49"/>
        <v>-1</v>
      </c>
      <c r="AL275" s="62" t="e">
        <f t="shared" si="50"/>
        <v>#DIV/0!</v>
      </c>
      <c r="AM275" s="62" t="e">
        <f t="shared" si="51"/>
        <v>#DIV/0!</v>
      </c>
      <c r="AN275" s="62">
        <f t="shared" si="52"/>
        <v>-1</v>
      </c>
      <c r="AO275" s="62" t="e">
        <f t="shared" si="53"/>
        <v>#DIV/0!</v>
      </c>
      <c r="AP275" s="62" t="e">
        <f t="shared" si="54"/>
        <v>#DIV/0!</v>
      </c>
      <c r="AQ275" s="62" t="e">
        <f t="shared" si="55"/>
        <v>#DIV/0!</v>
      </c>
      <c r="AR275" s="62" t="e">
        <f t="shared" si="56"/>
        <v>#DIV/0!</v>
      </c>
      <c r="AS275" s="62" t="e">
        <f t="shared" si="57"/>
        <v>#DIV/0!</v>
      </c>
      <c r="AT275" s="62" t="e">
        <f t="shared" si="58"/>
        <v>#DIV/0!</v>
      </c>
      <c r="AU275" s="62">
        <f t="shared" si="59"/>
        <v>-1</v>
      </c>
    </row>
    <row r="276" spans="1:47" x14ac:dyDescent="0.25">
      <c r="A276" s="56">
        <v>2023</v>
      </c>
      <c r="B276" s="57" t="s">
        <v>477</v>
      </c>
      <c r="C276" s="58" t="s">
        <v>478</v>
      </c>
      <c r="D276" s="55">
        <v>20000000</v>
      </c>
      <c r="E276" s="55">
        <v>2500000</v>
      </c>
      <c r="F276" s="55">
        <v>0</v>
      </c>
      <c r="G276" s="55">
        <v>0</v>
      </c>
      <c r="H276" s="55">
        <v>0</v>
      </c>
      <c r="I276" s="55">
        <v>0</v>
      </c>
      <c r="J276" s="55">
        <v>2500000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25000000</v>
      </c>
      <c r="R276" s="55">
        <v>0</v>
      </c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>
        <f t="shared" si="62"/>
        <v>0</v>
      </c>
      <c r="AF276" s="13" t="s">
        <v>477</v>
      </c>
      <c r="AG276" s="25" t="s">
        <v>478</v>
      </c>
      <c r="AH276" s="26">
        <v>0</v>
      </c>
      <c r="AI276" s="55">
        <f t="shared" si="63"/>
        <v>-1</v>
      </c>
      <c r="AJ276" s="55">
        <f t="shared" si="48"/>
        <v>-1</v>
      </c>
      <c r="AK276" s="55" t="e">
        <f t="shared" si="49"/>
        <v>#DIV/0!</v>
      </c>
      <c r="AL276" s="55" t="e">
        <f t="shared" si="50"/>
        <v>#DIV/0!</v>
      </c>
      <c r="AM276" s="55" t="e">
        <f t="shared" si="51"/>
        <v>#DIV/0!</v>
      </c>
      <c r="AN276" s="55" t="e">
        <f t="shared" si="52"/>
        <v>#DIV/0!</v>
      </c>
      <c r="AO276" s="55">
        <f t="shared" si="53"/>
        <v>-1</v>
      </c>
      <c r="AP276" s="55" t="e">
        <f t="shared" si="54"/>
        <v>#DIV/0!</v>
      </c>
      <c r="AQ276" s="55" t="e">
        <f t="shared" si="55"/>
        <v>#DIV/0!</v>
      </c>
      <c r="AR276" s="55" t="e">
        <f t="shared" si="56"/>
        <v>#DIV/0!</v>
      </c>
      <c r="AS276" s="55" t="e">
        <f t="shared" si="57"/>
        <v>#DIV/0!</v>
      </c>
      <c r="AT276" s="55" t="e">
        <f t="shared" si="58"/>
        <v>#DIV/0!</v>
      </c>
      <c r="AU276" s="55">
        <f t="shared" si="59"/>
        <v>-1</v>
      </c>
    </row>
    <row r="277" spans="1:47" x14ac:dyDescent="0.25">
      <c r="A277" s="59">
        <v>2023</v>
      </c>
      <c r="B277" s="60" t="s">
        <v>479</v>
      </c>
      <c r="C277" s="61" t="s">
        <v>480</v>
      </c>
      <c r="D277" s="62">
        <v>20000000</v>
      </c>
      <c r="E277" s="62">
        <v>2500000</v>
      </c>
      <c r="F277" s="62">
        <v>0</v>
      </c>
      <c r="G277" s="62">
        <v>0</v>
      </c>
      <c r="H277" s="62">
        <v>0</v>
      </c>
      <c r="I277" s="62">
        <v>0</v>
      </c>
      <c r="J277" s="62">
        <v>2500000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25000000</v>
      </c>
      <c r="R277" s="62">
        <v>0</v>
      </c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>
        <f t="shared" si="62"/>
        <v>0</v>
      </c>
      <c r="AF277" s="13" t="s">
        <v>479</v>
      </c>
      <c r="AG277" s="25" t="s">
        <v>480</v>
      </c>
      <c r="AH277" s="26">
        <v>0</v>
      </c>
      <c r="AI277" s="62">
        <f t="shared" si="63"/>
        <v>-1</v>
      </c>
      <c r="AJ277" s="62">
        <f t="shared" si="48"/>
        <v>-1</v>
      </c>
      <c r="AK277" s="62" t="e">
        <f t="shared" si="49"/>
        <v>#DIV/0!</v>
      </c>
      <c r="AL277" s="62" t="e">
        <f t="shared" si="50"/>
        <v>#DIV/0!</v>
      </c>
      <c r="AM277" s="62" t="e">
        <f t="shared" si="51"/>
        <v>#DIV/0!</v>
      </c>
      <c r="AN277" s="62" t="e">
        <f t="shared" si="52"/>
        <v>#DIV/0!</v>
      </c>
      <c r="AO277" s="62">
        <f t="shared" si="53"/>
        <v>-1</v>
      </c>
      <c r="AP277" s="62" t="e">
        <f t="shared" si="54"/>
        <v>#DIV/0!</v>
      </c>
      <c r="AQ277" s="62" t="e">
        <f t="shared" si="55"/>
        <v>#DIV/0!</v>
      </c>
      <c r="AR277" s="62" t="e">
        <f t="shared" si="56"/>
        <v>#DIV/0!</v>
      </c>
      <c r="AS277" s="62" t="e">
        <f t="shared" si="57"/>
        <v>#DIV/0!</v>
      </c>
      <c r="AT277" s="62" t="e">
        <f t="shared" si="58"/>
        <v>#DIV/0!</v>
      </c>
      <c r="AU277" s="62">
        <f t="shared" si="59"/>
        <v>-1</v>
      </c>
    </row>
    <row r="278" spans="1:47" x14ac:dyDescent="0.25">
      <c r="A278" s="56">
        <v>2023</v>
      </c>
      <c r="B278" s="57" t="s">
        <v>481</v>
      </c>
      <c r="C278" s="58" t="s">
        <v>835</v>
      </c>
      <c r="D278" s="55">
        <v>1800000</v>
      </c>
      <c r="E278" s="55">
        <v>21800000</v>
      </c>
      <c r="F278" s="55">
        <v>1800000</v>
      </c>
      <c r="G278" s="55">
        <v>1800000</v>
      </c>
      <c r="H278" s="55">
        <v>1800000</v>
      </c>
      <c r="I278" s="55">
        <v>1800000</v>
      </c>
      <c r="J278" s="55">
        <v>1800000</v>
      </c>
      <c r="K278" s="55">
        <v>1800000</v>
      </c>
      <c r="L278" s="55">
        <v>1800000</v>
      </c>
      <c r="M278" s="55">
        <v>1800000</v>
      </c>
      <c r="N278" s="55">
        <v>1800000</v>
      </c>
      <c r="O278" s="55">
        <v>1800000</v>
      </c>
      <c r="P278" s="55">
        <v>41600000</v>
      </c>
      <c r="R278" s="55">
        <v>0</v>
      </c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>
        <f t="shared" si="62"/>
        <v>0</v>
      </c>
      <c r="AF278" s="14" t="s">
        <v>481</v>
      </c>
      <c r="AG278" s="9" t="s">
        <v>482</v>
      </c>
      <c r="AH278" s="10">
        <f>+AH279+AH280</f>
        <v>0</v>
      </c>
      <c r="AI278" s="55">
        <f t="shared" si="63"/>
        <v>-1</v>
      </c>
      <c r="AJ278" s="55">
        <f t="shared" si="48"/>
        <v>-1</v>
      </c>
      <c r="AK278" s="55">
        <f t="shared" si="49"/>
        <v>-1</v>
      </c>
      <c r="AL278" s="55">
        <f t="shared" si="50"/>
        <v>-1</v>
      </c>
      <c r="AM278" s="55">
        <f t="shared" si="51"/>
        <v>-1</v>
      </c>
      <c r="AN278" s="55">
        <f t="shared" si="52"/>
        <v>-1</v>
      </c>
      <c r="AO278" s="55">
        <f t="shared" si="53"/>
        <v>-1</v>
      </c>
      <c r="AP278" s="55">
        <f t="shared" si="54"/>
        <v>-1</v>
      </c>
      <c r="AQ278" s="55">
        <f t="shared" si="55"/>
        <v>-1</v>
      </c>
      <c r="AR278" s="55">
        <f t="shared" si="56"/>
        <v>-1</v>
      </c>
      <c r="AS278" s="55">
        <f t="shared" si="57"/>
        <v>-1</v>
      </c>
      <c r="AT278" s="55">
        <f t="shared" si="58"/>
        <v>-1</v>
      </c>
      <c r="AU278" s="55">
        <f t="shared" si="59"/>
        <v>-1</v>
      </c>
    </row>
    <row r="279" spans="1:47" x14ac:dyDescent="0.25">
      <c r="A279" s="59">
        <v>2023</v>
      </c>
      <c r="B279" s="60" t="s">
        <v>483</v>
      </c>
      <c r="C279" s="61" t="s">
        <v>484</v>
      </c>
      <c r="D279" s="62">
        <v>1800000</v>
      </c>
      <c r="E279" s="62">
        <v>1800000</v>
      </c>
      <c r="F279" s="62">
        <v>1800000</v>
      </c>
      <c r="G279" s="62">
        <v>1800000</v>
      </c>
      <c r="H279" s="62">
        <v>1800000</v>
      </c>
      <c r="I279" s="62">
        <v>1800000</v>
      </c>
      <c r="J279" s="62">
        <v>1800000</v>
      </c>
      <c r="K279" s="62">
        <v>1800000</v>
      </c>
      <c r="L279" s="62">
        <v>1800000</v>
      </c>
      <c r="M279" s="62">
        <v>1800000</v>
      </c>
      <c r="N279" s="62">
        <v>1800000</v>
      </c>
      <c r="O279" s="62">
        <v>1800000</v>
      </c>
      <c r="P279" s="62">
        <v>21600000</v>
      </c>
      <c r="R279" s="62">
        <v>0</v>
      </c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>
        <f t="shared" si="62"/>
        <v>0</v>
      </c>
      <c r="AF279" s="13" t="s">
        <v>483</v>
      </c>
      <c r="AG279" s="25" t="s">
        <v>484</v>
      </c>
      <c r="AH279" s="26">
        <v>0</v>
      </c>
      <c r="AI279" s="62">
        <f t="shared" si="63"/>
        <v>-1</v>
      </c>
      <c r="AJ279" s="62">
        <f t="shared" si="48"/>
        <v>-1</v>
      </c>
      <c r="AK279" s="62">
        <f t="shared" si="49"/>
        <v>-1</v>
      </c>
      <c r="AL279" s="62">
        <f t="shared" si="50"/>
        <v>-1</v>
      </c>
      <c r="AM279" s="62">
        <f t="shared" si="51"/>
        <v>-1</v>
      </c>
      <c r="AN279" s="62">
        <f t="shared" si="52"/>
        <v>-1</v>
      </c>
      <c r="AO279" s="62">
        <f t="shared" si="53"/>
        <v>-1</v>
      </c>
      <c r="AP279" s="62">
        <f t="shared" si="54"/>
        <v>-1</v>
      </c>
      <c r="AQ279" s="62">
        <f t="shared" si="55"/>
        <v>-1</v>
      </c>
      <c r="AR279" s="62">
        <f t="shared" si="56"/>
        <v>-1</v>
      </c>
      <c r="AS279" s="62">
        <f t="shared" si="57"/>
        <v>-1</v>
      </c>
      <c r="AT279" s="62">
        <f t="shared" si="58"/>
        <v>-1</v>
      </c>
      <c r="AU279" s="62">
        <f t="shared" si="59"/>
        <v>-1</v>
      </c>
    </row>
    <row r="280" spans="1:47" x14ac:dyDescent="0.25">
      <c r="A280" s="59">
        <v>2023</v>
      </c>
      <c r="B280" s="60" t="s">
        <v>485</v>
      </c>
      <c r="C280" s="61" t="s">
        <v>486</v>
      </c>
      <c r="D280" s="62">
        <v>0</v>
      </c>
      <c r="E280" s="62">
        <v>20000000</v>
      </c>
      <c r="F280" s="62">
        <v>0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20000000</v>
      </c>
      <c r="R280" s="62">
        <v>0</v>
      </c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>
        <f t="shared" si="62"/>
        <v>0</v>
      </c>
      <c r="AF280" s="13" t="s">
        <v>485</v>
      </c>
      <c r="AG280" s="25" t="s">
        <v>486</v>
      </c>
      <c r="AH280" s="26">
        <v>0</v>
      </c>
      <c r="AI280" s="62" t="e">
        <f t="shared" si="63"/>
        <v>#DIV/0!</v>
      </c>
      <c r="AJ280" s="62">
        <f t="shared" ref="AJ280:AJ343" si="64">+(S280-E280)/E280</f>
        <v>-1</v>
      </c>
      <c r="AK280" s="62" t="e">
        <f t="shared" ref="AK280:AK343" si="65">+(T280-F280)/F280</f>
        <v>#DIV/0!</v>
      </c>
      <c r="AL280" s="62" t="e">
        <f t="shared" ref="AL280:AL343" si="66">+(U280-G280)/G280</f>
        <v>#DIV/0!</v>
      </c>
      <c r="AM280" s="62" t="e">
        <f t="shared" ref="AM280:AM343" si="67">+(V280-H280)/H280</f>
        <v>#DIV/0!</v>
      </c>
      <c r="AN280" s="62" t="e">
        <f t="shared" ref="AN280:AN343" si="68">+(W280-I280)/I280</f>
        <v>#DIV/0!</v>
      </c>
      <c r="AO280" s="62" t="e">
        <f t="shared" ref="AO280:AO343" si="69">+(X280-J280)/J280</f>
        <v>#DIV/0!</v>
      </c>
      <c r="AP280" s="62" t="e">
        <f t="shared" ref="AP280:AP343" si="70">+(Y280-K280)/K280</f>
        <v>#DIV/0!</v>
      </c>
      <c r="AQ280" s="62" t="e">
        <f t="shared" ref="AQ280:AQ343" si="71">+(Z280-L280)/L280</f>
        <v>#DIV/0!</v>
      </c>
      <c r="AR280" s="62" t="e">
        <f t="shared" ref="AR280:AR343" si="72">+(AA280-M280)/M280</f>
        <v>#DIV/0!</v>
      </c>
      <c r="AS280" s="62" t="e">
        <f t="shared" ref="AS280:AS343" si="73">+(AB280-N280)/N280</f>
        <v>#DIV/0!</v>
      </c>
      <c r="AT280" s="62" t="e">
        <f t="shared" ref="AT280:AT343" si="74">+(AC280-O280)/O280</f>
        <v>#DIV/0!</v>
      </c>
      <c r="AU280" s="62">
        <f t="shared" ref="AU280:AU343" si="75">+(AD280-P280)/P280</f>
        <v>-1</v>
      </c>
    </row>
    <row r="281" spans="1:47" x14ac:dyDescent="0.25">
      <c r="A281" s="56">
        <v>2023</v>
      </c>
      <c r="B281" s="57" t="s">
        <v>487</v>
      </c>
      <c r="C281" s="58" t="s">
        <v>488</v>
      </c>
      <c r="D281" s="55">
        <v>25170192.524999976</v>
      </c>
      <c r="E281" s="55">
        <v>0</v>
      </c>
      <c r="F281" s="55">
        <v>155649395</v>
      </c>
      <c r="G281" s="55">
        <v>4400000</v>
      </c>
      <c r="H281" s="55">
        <v>700000</v>
      </c>
      <c r="I281" s="55">
        <v>10000000</v>
      </c>
      <c r="J281" s="55">
        <v>8350000</v>
      </c>
      <c r="K281" s="55">
        <v>46700000</v>
      </c>
      <c r="L281" s="55">
        <v>18000000</v>
      </c>
      <c r="M281" s="55">
        <v>8150000</v>
      </c>
      <c r="N281" s="55">
        <v>0</v>
      </c>
      <c r="O281" s="55">
        <v>13000000</v>
      </c>
      <c r="P281" s="55">
        <v>290119587.52499998</v>
      </c>
      <c r="R281" s="55">
        <v>1500000</v>
      </c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>
        <f t="shared" si="62"/>
        <v>1500000</v>
      </c>
      <c r="AF281" s="14" t="s">
        <v>487</v>
      </c>
      <c r="AG281" s="9" t="s">
        <v>488</v>
      </c>
      <c r="AH281" s="10">
        <f>+AH282+AH288+AH291</f>
        <v>1500000</v>
      </c>
      <c r="AI281" s="55">
        <f t="shared" si="63"/>
        <v>-0.94040570017451619</v>
      </c>
      <c r="AJ281" s="55" t="e">
        <f t="shared" si="64"/>
        <v>#DIV/0!</v>
      </c>
      <c r="AK281" s="55">
        <f t="shared" si="65"/>
        <v>-1</v>
      </c>
      <c r="AL281" s="55">
        <f t="shared" si="66"/>
        <v>-1</v>
      </c>
      <c r="AM281" s="55">
        <f t="shared" si="67"/>
        <v>-1</v>
      </c>
      <c r="AN281" s="55">
        <f t="shared" si="68"/>
        <v>-1</v>
      </c>
      <c r="AO281" s="55">
        <f t="shared" si="69"/>
        <v>-1</v>
      </c>
      <c r="AP281" s="55">
        <f t="shared" si="70"/>
        <v>-1</v>
      </c>
      <c r="AQ281" s="55">
        <f t="shared" si="71"/>
        <v>-1</v>
      </c>
      <c r="AR281" s="55">
        <f t="shared" si="72"/>
        <v>-1</v>
      </c>
      <c r="AS281" s="55" t="e">
        <f t="shared" si="73"/>
        <v>#DIV/0!</v>
      </c>
      <c r="AT281" s="55">
        <f t="shared" si="74"/>
        <v>-1</v>
      </c>
      <c r="AU281" s="55">
        <f t="shared" si="75"/>
        <v>-0.9948297182799809</v>
      </c>
    </row>
    <row r="282" spans="1:47" x14ac:dyDescent="0.25">
      <c r="A282" s="56">
        <v>2023</v>
      </c>
      <c r="B282" s="57" t="s">
        <v>489</v>
      </c>
      <c r="C282" s="58" t="s">
        <v>836</v>
      </c>
      <c r="D282" s="55">
        <v>25170192.524999976</v>
      </c>
      <c r="E282" s="55">
        <v>0</v>
      </c>
      <c r="F282" s="55">
        <v>46231538</v>
      </c>
      <c r="G282" s="55">
        <v>4400000</v>
      </c>
      <c r="H282" s="55">
        <v>700000</v>
      </c>
      <c r="I282" s="55">
        <v>0</v>
      </c>
      <c r="J282" s="55">
        <v>8350000</v>
      </c>
      <c r="K282" s="55">
        <v>8700000</v>
      </c>
      <c r="L282" s="55">
        <v>8000000</v>
      </c>
      <c r="M282" s="55">
        <v>8150000</v>
      </c>
      <c r="N282" s="55">
        <v>0</v>
      </c>
      <c r="O282" s="55">
        <v>3000000</v>
      </c>
      <c r="P282" s="55">
        <v>112701730.52499998</v>
      </c>
      <c r="R282" s="55">
        <v>1500000</v>
      </c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>
        <f t="shared" si="62"/>
        <v>1500000</v>
      </c>
      <c r="AF282" s="14" t="s">
        <v>489</v>
      </c>
      <c r="AG282" s="9" t="s">
        <v>490</v>
      </c>
      <c r="AH282" s="10">
        <f>+AH283+AH284+AH285+AH286+AH287</f>
        <v>1500000</v>
      </c>
      <c r="AI282" s="55">
        <f t="shared" si="63"/>
        <v>-0.94040570017451619</v>
      </c>
      <c r="AJ282" s="55" t="e">
        <f t="shared" si="64"/>
        <v>#DIV/0!</v>
      </c>
      <c r="AK282" s="55">
        <f t="shared" si="65"/>
        <v>-1</v>
      </c>
      <c r="AL282" s="55">
        <f t="shared" si="66"/>
        <v>-1</v>
      </c>
      <c r="AM282" s="55">
        <f t="shared" si="67"/>
        <v>-1</v>
      </c>
      <c r="AN282" s="55" t="e">
        <f t="shared" si="68"/>
        <v>#DIV/0!</v>
      </c>
      <c r="AO282" s="55">
        <f t="shared" si="69"/>
        <v>-1</v>
      </c>
      <c r="AP282" s="55">
        <f t="shared" si="70"/>
        <v>-1</v>
      </c>
      <c r="AQ282" s="55">
        <f t="shared" si="71"/>
        <v>-1</v>
      </c>
      <c r="AR282" s="55">
        <f t="shared" si="72"/>
        <v>-1</v>
      </c>
      <c r="AS282" s="55" t="e">
        <f t="shared" si="73"/>
        <v>#DIV/0!</v>
      </c>
      <c r="AT282" s="55">
        <f t="shared" si="74"/>
        <v>-1</v>
      </c>
      <c r="AU282" s="55">
        <f t="shared" si="75"/>
        <v>-0.98669053267405449</v>
      </c>
    </row>
    <row r="283" spans="1:47" ht="195" x14ac:dyDescent="0.25">
      <c r="A283" s="59">
        <v>2023</v>
      </c>
      <c r="B283" s="60" t="s">
        <v>491</v>
      </c>
      <c r="C283" s="61" t="s">
        <v>837</v>
      </c>
      <c r="D283" s="62">
        <v>0</v>
      </c>
      <c r="E283" s="62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v>0</v>
      </c>
      <c r="K283" s="62">
        <v>0</v>
      </c>
      <c r="L283" s="62">
        <v>0</v>
      </c>
      <c r="M283" s="62">
        <v>0</v>
      </c>
      <c r="N283" s="62">
        <v>0</v>
      </c>
      <c r="O283" s="62">
        <v>1000000</v>
      </c>
      <c r="P283" s="62">
        <v>1000000</v>
      </c>
      <c r="R283" s="62">
        <v>0</v>
      </c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>
        <f t="shared" si="62"/>
        <v>0</v>
      </c>
      <c r="AF283" s="13" t="s">
        <v>491</v>
      </c>
      <c r="AG283" s="41" t="s">
        <v>492</v>
      </c>
      <c r="AH283" s="26">
        <v>0</v>
      </c>
      <c r="AI283" s="62" t="e">
        <f t="shared" si="63"/>
        <v>#DIV/0!</v>
      </c>
      <c r="AJ283" s="62" t="e">
        <f t="shared" si="64"/>
        <v>#DIV/0!</v>
      </c>
      <c r="AK283" s="62" t="e">
        <f t="shared" si="65"/>
        <v>#DIV/0!</v>
      </c>
      <c r="AL283" s="62" t="e">
        <f t="shared" si="66"/>
        <v>#DIV/0!</v>
      </c>
      <c r="AM283" s="62" t="e">
        <f t="shared" si="67"/>
        <v>#DIV/0!</v>
      </c>
      <c r="AN283" s="62" t="e">
        <f t="shared" si="68"/>
        <v>#DIV/0!</v>
      </c>
      <c r="AO283" s="62" t="e">
        <f t="shared" si="69"/>
        <v>#DIV/0!</v>
      </c>
      <c r="AP283" s="62" t="e">
        <f t="shared" si="70"/>
        <v>#DIV/0!</v>
      </c>
      <c r="AQ283" s="62" t="e">
        <f t="shared" si="71"/>
        <v>#DIV/0!</v>
      </c>
      <c r="AR283" s="62" t="e">
        <f t="shared" si="72"/>
        <v>#DIV/0!</v>
      </c>
      <c r="AS283" s="62" t="e">
        <f t="shared" si="73"/>
        <v>#DIV/0!</v>
      </c>
      <c r="AT283" s="62">
        <f t="shared" si="74"/>
        <v>-1</v>
      </c>
      <c r="AU283" s="62">
        <f t="shared" si="75"/>
        <v>-1</v>
      </c>
    </row>
    <row r="284" spans="1:47" ht="165" x14ac:dyDescent="0.25">
      <c r="A284" s="59">
        <v>2023</v>
      </c>
      <c r="B284" s="60" t="s">
        <v>493</v>
      </c>
      <c r="C284" s="61" t="s">
        <v>494</v>
      </c>
      <c r="D284" s="62">
        <v>0</v>
      </c>
      <c r="E284" s="62">
        <v>0</v>
      </c>
      <c r="F284" s="62">
        <v>0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0</v>
      </c>
      <c r="N284" s="62">
        <v>0</v>
      </c>
      <c r="O284" s="62">
        <v>1000000</v>
      </c>
      <c r="P284" s="62">
        <v>1000000</v>
      </c>
      <c r="R284" s="62">
        <v>0</v>
      </c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>
        <f t="shared" si="62"/>
        <v>0</v>
      </c>
      <c r="AF284" s="13" t="s">
        <v>493</v>
      </c>
      <c r="AG284" s="41" t="s">
        <v>494</v>
      </c>
      <c r="AH284" s="26">
        <v>0</v>
      </c>
      <c r="AI284" s="62" t="e">
        <f t="shared" si="63"/>
        <v>#DIV/0!</v>
      </c>
      <c r="AJ284" s="62" t="e">
        <f t="shared" si="64"/>
        <v>#DIV/0!</v>
      </c>
      <c r="AK284" s="62" t="e">
        <f t="shared" si="65"/>
        <v>#DIV/0!</v>
      </c>
      <c r="AL284" s="62" t="e">
        <f t="shared" si="66"/>
        <v>#DIV/0!</v>
      </c>
      <c r="AM284" s="62" t="e">
        <f t="shared" si="67"/>
        <v>#DIV/0!</v>
      </c>
      <c r="AN284" s="62" t="e">
        <f t="shared" si="68"/>
        <v>#DIV/0!</v>
      </c>
      <c r="AO284" s="62" t="e">
        <f t="shared" si="69"/>
        <v>#DIV/0!</v>
      </c>
      <c r="AP284" s="62" t="e">
        <f t="shared" si="70"/>
        <v>#DIV/0!</v>
      </c>
      <c r="AQ284" s="62" t="e">
        <f t="shared" si="71"/>
        <v>#DIV/0!</v>
      </c>
      <c r="AR284" s="62" t="e">
        <f t="shared" si="72"/>
        <v>#DIV/0!</v>
      </c>
      <c r="AS284" s="62" t="e">
        <f t="shared" si="73"/>
        <v>#DIV/0!</v>
      </c>
      <c r="AT284" s="62">
        <f t="shared" si="74"/>
        <v>-1</v>
      </c>
      <c r="AU284" s="62">
        <f t="shared" si="75"/>
        <v>-1</v>
      </c>
    </row>
    <row r="285" spans="1:47" ht="150" x14ac:dyDescent="0.25">
      <c r="A285" s="59">
        <v>2023</v>
      </c>
      <c r="B285" s="60" t="s">
        <v>495</v>
      </c>
      <c r="C285" s="61" t="s">
        <v>496</v>
      </c>
      <c r="D285" s="62">
        <v>0</v>
      </c>
      <c r="E285" s="62">
        <v>0</v>
      </c>
      <c r="F285" s="62">
        <v>20000000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1000000</v>
      </c>
      <c r="P285" s="62">
        <v>21000000</v>
      </c>
      <c r="R285" s="62">
        <v>0</v>
      </c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>
        <f t="shared" si="62"/>
        <v>0</v>
      </c>
      <c r="AF285" s="13" t="s">
        <v>495</v>
      </c>
      <c r="AG285" s="41" t="s">
        <v>496</v>
      </c>
      <c r="AH285" s="26">
        <v>0</v>
      </c>
      <c r="AI285" s="62" t="e">
        <f t="shared" si="63"/>
        <v>#DIV/0!</v>
      </c>
      <c r="AJ285" s="62" t="e">
        <f t="shared" si="64"/>
        <v>#DIV/0!</v>
      </c>
      <c r="AK285" s="62">
        <f t="shared" si="65"/>
        <v>-1</v>
      </c>
      <c r="AL285" s="62" t="e">
        <f t="shared" si="66"/>
        <v>#DIV/0!</v>
      </c>
      <c r="AM285" s="62" t="e">
        <f t="shared" si="67"/>
        <v>#DIV/0!</v>
      </c>
      <c r="AN285" s="62" t="e">
        <f t="shared" si="68"/>
        <v>#DIV/0!</v>
      </c>
      <c r="AO285" s="62" t="e">
        <f t="shared" si="69"/>
        <v>#DIV/0!</v>
      </c>
      <c r="AP285" s="62" t="e">
        <f t="shared" si="70"/>
        <v>#DIV/0!</v>
      </c>
      <c r="AQ285" s="62" t="e">
        <f t="shared" si="71"/>
        <v>#DIV/0!</v>
      </c>
      <c r="AR285" s="62" t="e">
        <f t="shared" si="72"/>
        <v>#DIV/0!</v>
      </c>
      <c r="AS285" s="62" t="e">
        <f t="shared" si="73"/>
        <v>#DIV/0!</v>
      </c>
      <c r="AT285" s="62">
        <f t="shared" si="74"/>
        <v>-1</v>
      </c>
      <c r="AU285" s="62">
        <f t="shared" si="75"/>
        <v>-1</v>
      </c>
    </row>
    <row r="286" spans="1:47" ht="165" x14ac:dyDescent="0.25">
      <c r="A286" s="59">
        <v>2023</v>
      </c>
      <c r="B286" s="60" t="s">
        <v>497</v>
      </c>
      <c r="C286" s="61" t="s">
        <v>498</v>
      </c>
      <c r="D286" s="62">
        <v>25170192.524999976</v>
      </c>
      <c r="E286" s="62">
        <v>0</v>
      </c>
      <c r="F286" s="62">
        <v>0</v>
      </c>
      <c r="G286" s="62">
        <v>400000</v>
      </c>
      <c r="H286" s="62">
        <v>700000</v>
      </c>
      <c r="I286" s="62">
        <v>0</v>
      </c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26270192.524999976</v>
      </c>
      <c r="R286" s="62">
        <v>1500000</v>
      </c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>
        <f t="shared" si="62"/>
        <v>1500000</v>
      </c>
      <c r="AF286" s="13" t="s">
        <v>497</v>
      </c>
      <c r="AG286" s="41" t="s">
        <v>498</v>
      </c>
      <c r="AH286" s="26">
        <v>1500000</v>
      </c>
      <c r="AI286" s="62">
        <f t="shared" si="63"/>
        <v>-0.94040570017451619</v>
      </c>
      <c r="AJ286" s="62" t="e">
        <f t="shared" si="64"/>
        <v>#DIV/0!</v>
      </c>
      <c r="AK286" s="62" t="e">
        <f t="shared" si="65"/>
        <v>#DIV/0!</v>
      </c>
      <c r="AL286" s="62">
        <f t="shared" si="66"/>
        <v>-1</v>
      </c>
      <c r="AM286" s="62">
        <f t="shared" si="67"/>
        <v>-1</v>
      </c>
      <c r="AN286" s="62" t="e">
        <f t="shared" si="68"/>
        <v>#DIV/0!</v>
      </c>
      <c r="AO286" s="62" t="e">
        <f t="shared" si="69"/>
        <v>#DIV/0!</v>
      </c>
      <c r="AP286" s="62" t="e">
        <f t="shared" si="70"/>
        <v>#DIV/0!</v>
      </c>
      <c r="AQ286" s="62" t="e">
        <f t="shared" si="71"/>
        <v>#DIV/0!</v>
      </c>
      <c r="AR286" s="62" t="e">
        <f t="shared" si="72"/>
        <v>#DIV/0!</v>
      </c>
      <c r="AS286" s="62" t="e">
        <f t="shared" si="73"/>
        <v>#DIV/0!</v>
      </c>
      <c r="AT286" s="62" t="e">
        <f t="shared" si="74"/>
        <v>#DIV/0!</v>
      </c>
      <c r="AU286" s="62">
        <f t="shared" si="75"/>
        <v>-0.94290106558707065</v>
      </c>
    </row>
    <row r="287" spans="1:47" ht="135" x14ac:dyDescent="0.25">
      <c r="A287" s="59">
        <v>2023</v>
      </c>
      <c r="B287" s="60" t="s">
        <v>499</v>
      </c>
      <c r="C287" s="61" t="s">
        <v>500</v>
      </c>
      <c r="D287" s="62">
        <v>0</v>
      </c>
      <c r="E287" s="62">
        <v>0</v>
      </c>
      <c r="F287" s="62">
        <v>26231538</v>
      </c>
      <c r="G287" s="62">
        <v>4000000</v>
      </c>
      <c r="H287" s="62">
        <v>0</v>
      </c>
      <c r="I287" s="62">
        <v>0</v>
      </c>
      <c r="J287" s="62">
        <v>8350000</v>
      </c>
      <c r="K287" s="62">
        <v>8700000</v>
      </c>
      <c r="L287" s="62">
        <v>8000000</v>
      </c>
      <c r="M287" s="62">
        <v>8150000</v>
      </c>
      <c r="N287" s="62">
        <v>0</v>
      </c>
      <c r="O287" s="62">
        <v>0</v>
      </c>
      <c r="P287" s="62">
        <v>63431538</v>
      </c>
      <c r="R287" s="62">
        <v>0</v>
      </c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>
        <f t="shared" si="62"/>
        <v>0</v>
      </c>
      <c r="AF287" s="13" t="s">
        <v>499</v>
      </c>
      <c r="AG287" s="41" t="s">
        <v>500</v>
      </c>
      <c r="AH287" s="26">
        <v>0</v>
      </c>
      <c r="AI287" s="62" t="e">
        <f t="shared" si="63"/>
        <v>#DIV/0!</v>
      </c>
      <c r="AJ287" s="62" t="e">
        <f t="shared" si="64"/>
        <v>#DIV/0!</v>
      </c>
      <c r="AK287" s="62">
        <f t="shared" si="65"/>
        <v>-1</v>
      </c>
      <c r="AL287" s="62">
        <f t="shared" si="66"/>
        <v>-1</v>
      </c>
      <c r="AM287" s="62" t="e">
        <f t="shared" si="67"/>
        <v>#DIV/0!</v>
      </c>
      <c r="AN287" s="62" t="e">
        <f t="shared" si="68"/>
        <v>#DIV/0!</v>
      </c>
      <c r="AO287" s="62">
        <f t="shared" si="69"/>
        <v>-1</v>
      </c>
      <c r="AP287" s="62">
        <f t="shared" si="70"/>
        <v>-1</v>
      </c>
      <c r="AQ287" s="62">
        <f t="shared" si="71"/>
        <v>-1</v>
      </c>
      <c r="AR287" s="62">
        <f t="shared" si="72"/>
        <v>-1</v>
      </c>
      <c r="AS287" s="62" t="e">
        <f t="shared" si="73"/>
        <v>#DIV/0!</v>
      </c>
      <c r="AT287" s="62" t="e">
        <f t="shared" si="74"/>
        <v>#DIV/0!</v>
      </c>
      <c r="AU287" s="62">
        <f t="shared" si="75"/>
        <v>-1</v>
      </c>
    </row>
    <row r="288" spans="1:47" x14ac:dyDescent="0.25">
      <c r="A288" s="56">
        <v>2023</v>
      </c>
      <c r="B288" s="57" t="s">
        <v>501</v>
      </c>
      <c r="C288" s="58" t="s">
        <v>502</v>
      </c>
      <c r="D288" s="55">
        <v>0</v>
      </c>
      <c r="E288" s="55">
        <v>0</v>
      </c>
      <c r="F288" s="55">
        <v>99417857</v>
      </c>
      <c r="G288" s="55">
        <v>0</v>
      </c>
      <c r="H288" s="55">
        <v>0</v>
      </c>
      <c r="I288" s="55">
        <v>0</v>
      </c>
      <c r="J288" s="55">
        <v>0</v>
      </c>
      <c r="K288" s="55">
        <v>38000000</v>
      </c>
      <c r="L288" s="55">
        <v>0</v>
      </c>
      <c r="M288" s="55">
        <v>0</v>
      </c>
      <c r="N288" s="55">
        <v>0</v>
      </c>
      <c r="O288" s="55">
        <v>0</v>
      </c>
      <c r="P288" s="55">
        <v>137417857</v>
      </c>
      <c r="R288" s="55">
        <v>0</v>
      </c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>
        <f t="shared" si="62"/>
        <v>0</v>
      </c>
      <c r="AF288" s="14" t="s">
        <v>501</v>
      </c>
      <c r="AG288" s="9" t="s">
        <v>502</v>
      </c>
      <c r="AH288" s="10">
        <f>+AH289+AH290</f>
        <v>0</v>
      </c>
      <c r="AI288" s="55" t="e">
        <f t="shared" si="63"/>
        <v>#DIV/0!</v>
      </c>
      <c r="AJ288" s="55" t="e">
        <f t="shared" si="64"/>
        <v>#DIV/0!</v>
      </c>
      <c r="AK288" s="55">
        <f t="shared" si="65"/>
        <v>-1</v>
      </c>
      <c r="AL288" s="55" t="e">
        <f t="shared" si="66"/>
        <v>#DIV/0!</v>
      </c>
      <c r="AM288" s="55" t="e">
        <f t="shared" si="67"/>
        <v>#DIV/0!</v>
      </c>
      <c r="AN288" s="55" t="e">
        <f t="shared" si="68"/>
        <v>#DIV/0!</v>
      </c>
      <c r="AO288" s="55" t="e">
        <f t="shared" si="69"/>
        <v>#DIV/0!</v>
      </c>
      <c r="AP288" s="55">
        <f t="shared" si="70"/>
        <v>-1</v>
      </c>
      <c r="AQ288" s="55" t="e">
        <f t="shared" si="71"/>
        <v>#DIV/0!</v>
      </c>
      <c r="AR288" s="55" t="e">
        <f t="shared" si="72"/>
        <v>#DIV/0!</v>
      </c>
      <c r="AS288" s="55" t="e">
        <f t="shared" si="73"/>
        <v>#DIV/0!</v>
      </c>
      <c r="AT288" s="55" t="e">
        <f t="shared" si="74"/>
        <v>#DIV/0!</v>
      </c>
      <c r="AU288" s="55">
        <f t="shared" si="75"/>
        <v>-1</v>
      </c>
    </row>
    <row r="289" spans="1:47" x14ac:dyDescent="0.25">
      <c r="A289" s="59">
        <v>2023</v>
      </c>
      <c r="B289" s="60" t="s">
        <v>503</v>
      </c>
      <c r="C289" s="61" t="s">
        <v>504</v>
      </c>
      <c r="D289" s="62">
        <v>0</v>
      </c>
      <c r="E289" s="62">
        <v>0</v>
      </c>
      <c r="F289" s="62">
        <v>99417857</v>
      </c>
      <c r="G289" s="62">
        <v>0</v>
      </c>
      <c r="H289" s="62">
        <v>0</v>
      </c>
      <c r="I289" s="62">
        <v>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99417857</v>
      </c>
      <c r="R289" s="62">
        <v>0</v>
      </c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>
        <f t="shared" si="62"/>
        <v>0</v>
      </c>
      <c r="AF289" s="13" t="s">
        <v>503</v>
      </c>
      <c r="AG289" s="25" t="s">
        <v>504</v>
      </c>
      <c r="AH289" s="26">
        <v>0</v>
      </c>
      <c r="AI289" s="62" t="e">
        <f t="shared" si="63"/>
        <v>#DIV/0!</v>
      </c>
      <c r="AJ289" s="62" t="e">
        <f t="shared" si="64"/>
        <v>#DIV/0!</v>
      </c>
      <c r="AK289" s="62">
        <f t="shared" si="65"/>
        <v>-1</v>
      </c>
      <c r="AL289" s="62" t="e">
        <f t="shared" si="66"/>
        <v>#DIV/0!</v>
      </c>
      <c r="AM289" s="62" t="e">
        <f t="shared" si="67"/>
        <v>#DIV/0!</v>
      </c>
      <c r="AN289" s="62" t="e">
        <f t="shared" si="68"/>
        <v>#DIV/0!</v>
      </c>
      <c r="AO289" s="62" t="e">
        <f t="shared" si="69"/>
        <v>#DIV/0!</v>
      </c>
      <c r="AP289" s="62" t="e">
        <f t="shared" si="70"/>
        <v>#DIV/0!</v>
      </c>
      <c r="AQ289" s="62" t="e">
        <f t="shared" si="71"/>
        <v>#DIV/0!</v>
      </c>
      <c r="AR289" s="62" t="e">
        <f t="shared" si="72"/>
        <v>#DIV/0!</v>
      </c>
      <c r="AS289" s="62" t="e">
        <f t="shared" si="73"/>
        <v>#DIV/0!</v>
      </c>
      <c r="AT289" s="62" t="e">
        <f t="shared" si="74"/>
        <v>#DIV/0!</v>
      </c>
      <c r="AU289" s="62">
        <f t="shared" si="75"/>
        <v>-1</v>
      </c>
    </row>
    <row r="290" spans="1:47" x14ac:dyDescent="0.25">
      <c r="A290" s="59">
        <v>2023</v>
      </c>
      <c r="B290" s="60">
        <v>202020807029</v>
      </c>
      <c r="C290" s="61" t="s">
        <v>506</v>
      </c>
      <c r="D290" s="62">
        <v>0</v>
      </c>
      <c r="E290" s="62">
        <v>0</v>
      </c>
      <c r="F290" s="62">
        <v>0</v>
      </c>
      <c r="G290" s="62">
        <v>0</v>
      </c>
      <c r="H290" s="62">
        <v>0</v>
      </c>
      <c r="I290" s="62">
        <v>0</v>
      </c>
      <c r="J290" s="62">
        <v>0</v>
      </c>
      <c r="K290" s="62">
        <v>38000000</v>
      </c>
      <c r="L290" s="62">
        <v>0</v>
      </c>
      <c r="M290" s="62">
        <v>0</v>
      </c>
      <c r="N290" s="62">
        <v>0</v>
      </c>
      <c r="O290" s="62">
        <v>0</v>
      </c>
      <c r="P290" s="62">
        <v>38000000</v>
      </c>
      <c r="R290" s="62">
        <v>0</v>
      </c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>
        <f t="shared" si="62"/>
        <v>0</v>
      </c>
      <c r="AF290" s="13" t="s">
        <v>505</v>
      </c>
      <c r="AG290" s="25" t="s">
        <v>506</v>
      </c>
      <c r="AH290" s="26">
        <v>0</v>
      </c>
      <c r="AI290" s="62" t="e">
        <f t="shared" si="63"/>
        <v>#DIV/0!</v>
      </c>
      <c r="AJ290" s="62" t="e">
        <f t="shared" si="64"/>
        <v>#DIV/0!</v>
      </c>
      <c r="AK290" s="62" t="e">
        <f t="shared" si="65"/>
        <v>#DIV/0!</v>
      </c>
      <c r="AL290" s="62" t="e">
        <f t="shared" si="66"/>
        <v>#DIV/0!</v>
      </c>
      <c r="AM290" s="62" t="e">
        <f t="shared" si="67"/>
        <v>#DIV/0!</v>
      </c>
      <c r="AN290" s="62" t="e">
        <f t="shared" si="68"/>
        <v>#DIV/0!</v>
      </c>
      <c r="AO290" s="62" t="e">
        <f t="shared" si="69"/>
        <v>#DIV/0!</v>
      </c>
      <c r="AP290" s="62">
        <f t="shared" si="70"/>
        <v>-1</v>
      </c>
      <c r="AQ290" s="62" t="e">
        <f t="shared" si="71"/>
        <v>#DIV/0!</v>
      </c>
      <c r="AR290" s="62" t="e">
        <f t="shared" si="72"/>
        <v>#DIV/0!</v>
      </c>
      <c r="AS290" s="62" t="e">
        <f t="shared" si="73"/>
        <v>#DIV/0!</v>
      </c>
      <c r="AT290" s="62" t="e">
        <f t="shared" si="74"/>
        <v>#DIV/0!</v>
      </c>
      <c r="AU290" s="62">
        <f t="shared" si="75"/>
        <v>-1</v>
      </c>
    </row>
    <row r="291" spans="1:47" x14ac:dyDescent="0.25">
      <c r="A291" s="56">
        <v>2023</v>
      </c>
      <c r="B291" s="57" t="s">
        <v>507</v>
      </c>
      <c r="C291" s="58" t="s">
        <v>508</v>
      </c>
      <c r="D291" s="55">
        <v>0</v>
      </c>
      <c r="E291" s="55">
        <v>0</v>
      </c>
      <c r="F291" s="55">
        <v>10000000</v>
      </c>
      <c r="G291" s="55">
        <v>0</v>
      </c>
      <c r="H291" s="55">
        <v>0</v>
      </c>
      <c r="I291" s="55">
        <v>10000000</v>
      </c>
      <c r="J291" s="55">
        <v>0</v>
      </c>
      <c r="K291" s="55">
        <v>0</v>
      </c>
      <c r="L291" s="55">
        <v>10000000</v>
      </c>
      <c r="M291" s="55">
        <v>0</v>
      </c>
      <c r="N291" s="55">
        <v>0</v>
      </c>
      <c r="O291" s="55">
        <v>10000000</v>
      </c>
      <c r="P291" s="55">
        <v>40000000</v>
      </c>
      <c r="R291" s="55">
        <v>0</v>
      </c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>
        <f t="shared" ref="AD291:AD307" si="76">SUM(R291:AC291)</f>
        <v>0</v>
      </c>
      <c r="AF291" s="14" t="s">
        <v>507</v>
      </c>
      <c r="AG291" s="9" t="s">
        <v>508</v>
      </c>
      <c r="AH291" s="10">
        <f>+AH292</f>
        <v>0</v>
      </c>
      <c r="AI291" s="55" t="e">
        <f t="shared" si="63"/>
        <v>#DIV/0!</v>
      </c>
      <c r="AJ291" s="55" t="e">
        <f t="shared" si="64"/>
        <v>#DIV/0!</v>
      </c>
      <c r="AK291" s="55">
        <f t="shared" si="65"/>
        <v>-1</v>
      </c>
      <c r="AL291" s="55" t="e">
        <f t="shared" si="66"/>
        <v>#DIV/0!</v>
      </c>
      <c r="AM291" s="55" t="e">
        <f t="shared" si="67"/>
        <v>#DIV/0!</v>
      </c>
      <c r="AN291" s="55">
        <f t="shared" si="68"/>
        <v>-1</v>
      </c>
      <c r="AO291" s="55" t="e">
        <f t="shared" si="69"/>
        <v>#DIV/0!</v>
      </c>
      <c r="AP291" s="55" t="e">
        <f t="shared" si="70"/>
        <v>#DIV/0!</v>
      </c>
      <c r="AQ291" s="55">
        <f t="shared" si="71"/>
        <v>-1</v>
      </c>
      <c r="AR291" s="55" t="e">
        <f t="shared" si="72"/>
        <v>#DIV/0!</v>
      </c>
      <c r="AS291" s="55" t="e">
        <f t="shared" si="73"/>
        <v>#DIV/0!</v>
      </c>
      <c r="AT291" s="55">
        <f t="shared" si="74"/>
        <v>-1</v>
      </c>
      <c r="AU291" s="55">
        <f t="shared" si="75"/>
        <v>-1</v>
      </c>
    </row>
    <row r="292" spans="1:47" x14ac:dyDescent="0.25">
      <c r="A292" s="59">
        <v>2023</v>
      </c>
      <c r="B292" s="60" t="s">
        <v>509</v>
      </c>
      <c r="C292" s="61" t="s">
        <v>510</v>
      </c>
      <c r="D292" s="62">
        <v>0</v>
      </c>
      <c r="E292" s="62">
        <v>0</v>
      </c>
      <c r="F292" s="62">
        <v>10000000</v>
      </c>
      <c r="G292" s="62">
        <v>0</v>
      </c>
      <c r="H292" s="62">
        <v>0</v>
      </c>
      <c r="I292" s="62">
        <v>10000000</v>
      </c>
      <c r="J292" s="62">
        <v>0</v>
      </c>
      <c r="K292" s="62">
        <v>0</v>
      </c>
      <c r="L292" s="62">
        <v>10000000</v>
      </c>
      <c r="M292" s="62">
        <v>0</v>
      </c>
      <c r="N292" s="62">
        <v>0</v>
      </c>
      <c r="O292" s="62">
        <v>10000000</v>
      </c>
      <c r="P292" s="62">
        <v>40000000</v>
      </c>
      <c r="R292" s="62">
        <v>0</v>
      </c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>
        <f t="shared" si="76"/>
        <v>0</v>
      </c>
      <c r="AF292" s="13" t="s">
        <v>509</v>
      </c>
      <c r="AG292" s="25" t="s">
        <v>510</v>
      </c>
      <c r="AH292" s="26">
        <v>0</v>
      </c>
      <c r="AI292" s="62" t="e">
        <f t="shared" si="63"/>
        <v>#DIV/0!</v>
      </c>
      <c r="AJ292" s="62" t="e">
        <f t="shared" si="64"/>
        <v>#DIV/0!</v>
      </c>
      <c r="AK292" s="62">
        <f t="shared" si="65"/>
        <v>-1</v>
      </c>
      <c r="AL292" s="62" t="e">
        <f t="shared" si="66"/>
        <v>#DIV/0!</v>
      </c>
      <c r="AM292" s="62" t="e">
        <f t="shared" si="67"/>
        <v>#DIV/0!</v>
      </c>
      <c r="AN292" s="62">
        <f t="shared" si="68"/>
        <v>-1</v>
      </c>
      <c r="AO292" s="62" t="e">
        <f t="shared" si="69"/>
        <v>#DIV/0!</v>
      </c>
      <c r="AP292" s="62" t="e">
        <f t="shared" si="70"/>
        <v>#DIV/0!</v>
      </c>
      <c r="AQ292" s="62">
        <f t="shared" si="71"/>
        <v>-1</v>
      </c>
      <c r="AR292" s="62" t="e">
        <f t="shared" si="72"/>
        <v>#DIV/0!</v>
      </c>
      <c r="AS292" s="62" t="e">
        <f t="shared" si="73"/>
        <v>#DIV/0!</v>
      </c>
      <c r="AT292" s="62">
        <f t="shared" si="74"/>
        <v>-1</v>
      </c>
      <c r="AU292" s="62">
        <f t="shared" si="75"/>
        <v>-1</v>
      </c>
    </row>
    <row r="293" spans="1:47" x14ac:dyDescent="0.25">
      <c r="A293" s="56">
        <v>2023</v>
      </c>
      <c r="B293" s="57" t="s">
        <v>511</v>
      </c>
      <c r="C293" s="58" t="s">
        <v>838</v>
      </c>
      <c r="D293" s="55">
        <v>200800000</v>
      </c>
      <c r="E293" s="55">
        <v>6000000</v>
      </c>
      <c r="F293" s="55">
        <v>0</v>
      </c>
      <c r="G293" s="55">
        <v>0</v>
      </c>
      <c r="H293" s="55">
        <v>0</v>
      </c>
      <c r="I293" s="55">
        <v>0</v>
      </c>
      <c r="J293" s="55">
        <v>800000</v>
      </c>
      <c r="K293" s="55">
        <v>6000000</v>
      </c>
      <c r="L293" s="55">
        <v>0</v>
      </c>
      <c r="M293" s="55">
        <v>0</v>
      </c>
      <c r="N293" s="55">
        <v>0</v>
      </c>
      <c r="O293" s="55">
        <v>1600000</v>
      </c>
      <c r="P293" s="55">
        <v>215200000</v>
      </c>
      <c r="R293" s="55">
        <v>0</v>
      </c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>
        <f t="shared" si="76"/>
        <v>0</v>
      </c>
      <c r="AF293" s="14" t="s">
        <v>511</v>
      </c>
      <c r="AG293" s="9" t="s">
        <v>512</v>
      </c>
      <c r="AH293" s="10">
        <f>+AH294</f>
        <v>0</v>
      </c>
      <c r="AI293" s="55">
        <f t="shared" si="63"/>
        <v>-1</v>
      </c>
      <c r="AJ293" s="55">
        <f t="shared" si="64"/>
        <v>-1</v>
      </c>
      <c r="AK293" s="55" t="e">
        <f t="shared" si="65"/>
        <v>#DIV/0!</v>
      </c>
      <c r="AL293" s="55" t="e">
        <f t="shared" si="66"/>
        <v>#DIV/0!</v>
      </c>
      <c r="AM293" s="55" t="e">
        <f t="shared" si="67"/>
        <v>#DIV/0!</v>
      </c>
      <c r="AN293" s="55" t="e">
        <f t="shared" si="68"/>
        <v>#DIV/0!</v>
      </c>
      <c r="AO293" s="55">
        <f t="shared" si="69"/>
        <v>-1</v>
      </c>
      <c r="AP293" s="55">
        <f t="shared" si="70"/>
        <v>-1</v>
      </c>
      <c r="AQ293" s="55" t="e">
        <f t="shared" si="71"/>
        <v>#DIV/0!</v>
      </c>
      <c r="AR293" s="55" t="e">
        <f t="shared" si="72"/>
        <v>#DIV/0!</v>
      </c>
      <c r="AS293" s="55" t="e">
        <f t="shared" si="73"/>
        <v>#DIV/0!</v>
      </c>
      <c r="AT293" s="55">
        <f t="shared" si="74"/>
        <v>-1</v>
      </c>
      <c r="AU293" s="55">
        <f t="shared" si="75"/>
        <v>-1</v>
      </c>
    </row>
    <row r="294" spans="1:47" x14ac:dyDescent="0.25">
      <c r="A294" s="59">
        <v>2023</v>
      </c>
      <c r="B294" s="60">
        <v>20202080901</v>
      </c>
      <c r="C294" s="61" t="s">
        <v>514</v>
      </c>
      <c r="D294" s="62">
        <v>200800000</v>
      </c>
      <c r="E294" s="62">
        <v>6000000</v>
      </c>
      <c r="F294" s="62">
        <v>0</v>
      </c>
      <c r="G294" s="62">
        <v>0</v>
      </c>
      <c r="H294" s="62">
        <v>0</v>
      </c>
      <c r="I294" s="62">
        <v>0</v>
      </c>
      <c r="J294" s="62">
        <v>800000</v>
      </c>
      <c r="K294" s="62">
        <v>6000000</v>
      </c>
      <c r="L294" s="62">
        <v>0</v>
      </c>
      <c r="M294" s="62">
        <v>0</v>
      </c>
      <c r="N294" s="62">
        <v>0</v>
      </c>
      <c r="O294" s="62">
        <v>1600000</v>
      </c>
      <c r="P294" s="62">
        <v>215200000</v>
      </c>
      <c r="R294" s="62">
        <v>0</v>
      </c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>
        <f t="shared" si="76"/>
        <v>0</v>
      </c>
      <c r="AF294" s="13" t="s">
        <v>513</v>
      </c>
      <c r="AG294" s="25" t="s">
        <v>514</v>
      </c>
      <c r="AH294" s="26">
        <v>0</v>
      </c>
      <c r="AI294" s="62">
        <f t="shared" si="63"/>
        <v>-1</v>
      </c>
      <c r="AJ294" s="62">
        <f t="shared" si="64"/>
        <v>-1</v>
      </c>
      <c r="AK294" s="62" t="e">
        <f t="shared" si="65"/>
        <v>#DIV/0!</v>
      </c>
      <c r="AL294" s="62" t="e">
        <f t="shared" si="66"/>
        <v>#DIV/0!</v>
      </c>
      <c r="AM294" s="62" t="e">
        <f t="shared" si="67"/>
        <v>#DIV/0!</v>
      </c>
      <c r="AN294" s="62" t="e">
        <f t="shared" si="68"/>
        <v>#DIV/0!</v>
      </c>
      <c r="AO294" s="62">
        <f t="shared" si="69"/>
        <v>-1</v>
      </c>
      <c r="AP294" s="62">
        <f t="shared" si="70"/>
        <v>-1</v>
      </c>
      <c r="AQ294" s="62" t="e">
        <f t="shared" si="71"/>
        <v>#DIV/0!</v>
      </c>
      <c r="AR294" s="62" t="e">
        <f t="shared" si="72"/>
        <v>#DIV/0!</v>
      </c>
      <c r="AS294" s="62" t="e">
        <f t="shared" si="73"/>
        <v>#DIV/0!</v>
      </c>
      <c r="AT294" s="62">
        <f t="shared" si="74"/>
        <v>-1</v>
      </c>
      <c r="AU294" s="62">
        <f t="shared" si="75"/>
        <v>-1</v>
      </c>
    </row>
    <row r="295" spans="1:47" x14ac:dyDescent="0.25">
      <c r="A295" s="56">
        <v>2023</v>
      </c>
      <c r="B295" s="57" t="s">
        <v>515</v>
      </c>
      <c r="C295" s="58" t="s">
        <v>516</v>
      </c>
      <c r="D295" s="55">
        <v>99000000</v>
      </c>
      <c r="E295" s="55">
        <v>57829731.828000002</v>
      </c>
      <c r="F295" s="55">
        <v>45000000</v>
      </c>
      <c r="G295" s="55">
        <v>44000000</v>
      </c>
      <c r="H295" s="55">
        <v>82000000</v>
      </c>
      <c r="I295" s="55">
        <v>34150400</v>
      </c>
      <c r="J295" s="55">
        <v>35000000</v>
      </c>
      <c r="K295" s="55">
        <v>128468235.52699998</v>
      </c>
      <c r="L295" s="55">
        <v>41000000</v>
      </c>
      <c r="M295" s="55">
        <v>32000000</v>
      </c>
      <c r="N295" s="55">
        <v>70000000</v>
      </c>
      <c r="O295" s="55">
        <v>0</v>
      </c>
      <c r="P295" s="55">
        <v>668448367.35500002</v>
      </c>
      <c r="R295" s="55">
        <v>3614580</v>
      </c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>
        <f t="shared" si="76"/>
        <v>3614580</v>
      </c>
      <c r="AF295" s="11" t="s">
        <v>515</v>
      </c>
      <c r="AG295" s="5" t="s">
        <v>516</v>
      </c>
      <c r="AH295" s="6">
        <f>+AH296+AH299+AH301+AH304</f>
        <v>3614580</v>
      </c>
      <c r="AI295" s="55">
        <f t="shared" si="63"/>
        <v>-0.96348909090909096</v>
      </c>
      <c r="AJ295" s="55">
        <f t="shared" si="64"/>
        <v>-1</v>
      </c>
      <c r="AK295" s="55">
        <f t="shared" si="65"/>
        <v>-1</v>
      </c>
      <c r="AL295" s="55">
        <f t="shared" si="66"/>
        <v>-1</v>
      </c>
      <c r="AM295" s="55">
        <f t="shared" si="67"/>
        <v>-1</v>
      </c>
      <c r="AN295" s="55">
        <f t="shared" si="68"/>
        <v>-1</v>
      </c>
      <c r="AO295" s="55">
        <f t="shared" si="69"/>
        <v>-1</v>
      </c>
      <c r="AP295" s="55">
        <f t="shared" si="70"/>
        <v>-1</v>
      </c>
      <c r="AQ295" s="55">
        <f t="shared" si="71"/>
        <v>-1</v>
      </c>
      <c r="AR295" s="55">
        <f t="shared" si="72"/>
        <v>-1</v>
      </c>
      <c r="AS295" s="55">
        <f t="shared" si="73"/>
        <v>-1</v>
      </c>
      <c r="AT295" s="55" t="e">
        <f t="shared" si="74"/>
        <v>#DIV/0!</v>
      </c>
      <c r="AU295" s="55">
        <f t="shared" si="75"/>
        <v>-0.99459258160162378</v>
      </c>
    </row>
    <row r="296" spans="1:47" x14ac:dyDescent="0.25">
      <c r="A296" s="56">
        <v>2023</v>
      </c>
      <c r="B296" s="57" t="s">
        <v>517</v>
      </c>
      <c r="C296" s="58" t="s">
        <v>518</v>
      </c>
      <c r="D296" s="55">
        <v>85000000</v>
      </c>
      <c r="E296" s="55">
        <v>29000000</v>
      </c>
      <c r="F296" s="55">
        <v>45000000</v>
      </c>
      <c r="G296" s="55">
        <v>44000000</v>
      </c>
      <c r="H296" s="55">
        <v>42000000</v>
      </c>
      <c r="I296" s="55">
        <v>34150400</v>
      </c>
      <c r="J296" s="55">
        <v>35000000</v>
      </c>
      <c r="K296" s="55">
        <v>128000000</v>
      </c>
      <c r="L296" s="55">
        <v>41000000</v>
      </c>
      <c r="M296" s="55">
        <v>32000000</v>
      </c>
      <c r="N296" s="55">
        <v>30000000</v>
      </c>
      <c r="O296" s="55">
        <v>0</v>
      </c>
      <c r="P296" s="55">
        <v>545150400</v>
      </c>
      <c r="R296" s="55">
        <v>2500000</v>
      </c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>
        <f t="shared" si="76"/>
        <v>2500000</v>
      </c>
      <c r="AF296" s="14" t="s">
        <v>517</v>
      </c>
      <c r="AG296" s="9" t="s">
        <v>518</v>
      </c>
      <c r="AH296" s="10">
        <f>+AH297+AH298</f>
        <v>2500000</v>
      </c>
      <c r="AI296" s="55">
        <f t="shared" si="63"/>
        <v>-0.97058823529411764</v>
      </c>
      <c r="AJ296" s="55">
        <f t="shared" si="64"/>
        <v>-1</v>
      </c>
      <c r="AK296" s="55">
        <f t="shared" si="65"/>
        <v>-1</v>
      </c>
      <c r="AL296" s="55">
        <f t="shared" si="66"/>
        <v>-1</v>
      </c>
      <c r="AM296" s="55">
        <f t="shared" si="67"/>
        <v>-1</v>
      </c>
      <c r="AN296" s="55">
        <f t="shared" si="68"/>
        <v>-1</v>
      </c>
      <c r="AO296" s="55">
        <f t="shared" si="69"/>
        <v>-1</v>
      </c>
      <c r="AP296" s="55">
        <f t="shared" si="70"/>
        <v>-1</v>
      </c>
      <c r="AQ296" s="55">
        <f t="shared" si="71"/>
        <v>-1</v>
      </c>
      <c r="AR296" s="55">
        <f t="shared" si="72"/>
        <v>-1</v>
      </c>
      <c r="AS296" s="55">
        <f t="shared" si="73"/>
        <v>-1</v>
      </c>
      <c r="AT296" s="55" t="e">
        <f t="shared" si="74"/>
        <v>#DIV/0!</v>
      </c>
      <c r="AU296" s="55">
        <f t="shared" si="75"/>
        <v>-0.99541410957416521</v>
      </c>
    </row>
    <row r="297" spans="1:47" x14ac:dyDescent="0.25">
      <c r="A297" s="59">
        <v>2023</v>
      </c>
      <c r="B297" s="60" t="s">
        <v>519</v>
      </c>
      <c r="C297" s="61" t="s">
        <v>520</v>
      </c>
      <c r="D297" s="62">
        <v>0</v>
      </c>
      <c r="E297" s="62">
        <v>4000000</v>
      </c>
      <c r="F297" s="62">
        <v>0</v>
      </c>
      <c r="G297" s="62">
        <v>7000000</v>
      </c>
      <c r="H297" s="62">
        <v>12000000</v>
      </c>
      <c r="I297" s="62">
        <v>0</v>
      </c>
      <c r="J297" s="62">
        <v>5000000</v>
      </c>
      <c r="K297" s="62">
        <v>5000000</v>
      </c>
      <c r="L297" s="62">
        <v>7000000</v>
      </c>
      <c r="M297" s="62">
        <v>0</v>
      </c>
      <c r="N297" s="62">
        <v>0</v>
      </c>
      <c r="O297" s="62">
        <v>0</v>
      </c>
      <c r="P297" s="62">
        <v>40000000</v>
      </c>
      <c r="R297" s="62">
        <v>0</v>
      </c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>
        <f t="shared" si="76"/>
        <v>0</v>
      </c>
      <c r="AF297" s="13" t="s">
        <v>519</v>
      </c>
      <c r="AG297" s="25" t="s">
        <v>520</v>
      </c>
      <c r="AH297" s="26">
        <v>0</v>
      </c>
      <c r="AI297" s="62" t="e">
        <f t="shared" si="63"/>
        <v>#DIV/0!</v>
      </c>
      <c r="AJ297" s="62">
        <f t="shared" si="64"/>
        <v>-1</v>
      </c>
      <c r="AK297" s="62" t="e">
        <f t="shared" si="65"/>
        <v>#DIV/0!</v>
      </c>
      <c r="AL297" s="62">
        <f t="shared" si="66"/>
        <v>-1</v>
      </c>
      <c r="AM297" s="62">
        <f t="shared" si="67"/>
        <v>-1</v>
      </c>
      <c r="AN297" s="62" t="e">
        <f t="shared" si="68"/>
        <v>#DIV/0!</v>
      </c>
      <c r="AO297" s="62">
        <f t="shared" si="69"/>
        <v>-1</v>
      </c>
      <c r="AP297" s="62">
        <f t="shared" si="70"/>
        <v>-1</v>
      </c>
      <c r="AQ297" s="62">
        <f t="shared" si="71"/>
        <v>-1</v>
      </c>
      <c r="AR297" s="62" t="e">
        <f t="shared" si="72"/>
        <v>#DIV/0!</v>
      </c>
      <c r="AS297" s="62" t="e">
        <f t="shared" si="73"/>
        <v>#DIV/0!</v>
      </c>
      <c r="AT297" s="62" t="e">
        <f t="shared" si="74"/>
        <v>#DIV/0!</v>
      </c>
      <c r="AU297" s="62">
        <f t="shared" si="75"/>
        <v>-1</v>
      </c>
    </row>
    <row r="298" spans="1:47" x14ac:dyDescent="0.25">
      <c r="A298" s="59">
        <v>2023</v>
      </c>
      <c r="B298" s="60" t="s">
        <v>521</v>
      </c>
      <c r="C298" s="61" t="s">
        <v>522</v>
      </c>
      <c r="D298" s="62">
        <v>85000000</v>
      </c>
      <c r="E298" s="62">
        <v>25000000</v>
      </c>
      <c r="F298" s="62">
        <v>45000000</v>
      </c>
      <c r="G298" s="62">
        <v>37000000</v>
      </c>
      <c r="H298" s="62">
        <v>30000000</v>
      </c>
      <c r="I298" s="62">
        <v>34150400</v>
      </c>
      <c r="J298" s="62">
        <v>30000000</v>
      </c>
      <c r="K298" s="62">
        <v>123000000</v>
      </c>
      <c r="L298" s="62">
        <v>34000000</v>
      </c>
      <c r="M298" s="62">
        <v>32000000</v>
      </c>
      <c r="N298" s="62">
        <v>30000000</v>
      </c>
      <c r="O298" s="62">
        <v>0</v>
      </c>
      <c r="P298" s="62">
        <v>505150400</v>
      </c>
      <c r="R298" s="62">
        <v>2500000</v>
      </c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>
        <f t="shared" si="76"/>
        <v>2500000</v>
      </c>
      <c r="AF298" s="13" t="s">
        <v>521</v>
      </c>
      <c r="AG298" s="25" t="s">
        <v>522</v>
      </c>
      <c r="AH298" s="26">
        <v>2500000</v>
      </c>
      <c r="AI298" s="62">
        <f t="shared" si="63"/>
        <v>-0.97058823529411764</v>
      </c>
      <c r="AJ298" s="62">
        <f t="shared" si="64"/>
        <v>-1</v>
      </c>
      <c r="AK298" s="62">
        <f t="shared" si="65"/>
        <v>-1</v>
      </c>
      <c r="AL298" s="62">
        <f t="shared" si="66"/>
        <v>-1</v>
      </c>
      <c r="AM298" s="62">
        <f t="shared" si="67"/>
        <v>-1</v>
      </c>
      <c r="AN298" s="62">
        <f t="shared" si="68"/>
        <v>-1</v>
      </c>
      <c r="AO298" s="62">
        <f t="shared" si="69"/>
        <v>-1</v>
      </c>
      <c r="AP298" s="62">
        <f t="shared" si="70"/>
        <v>-1</v>
      </c>
      <c r="AQ298" s="62">
        <f t="shared" si="71"/>
        <v>-1</v>
      </c>
      <c r="AR298" s="62">
        <f t="shared" si="72"/>
        <v>-1</v>
      </c>
      <c r="AS298" s="62">
        <f t="shared" si="73"/>
        <v>-1</v>
      </c>
      <c r="AT298" s="62" t="e">
        <f t="shared" si="74"/>
        <v>#DIV/0!</v>
      </c>
      <c r="AU298" s="62">
        <f t="shared" si="75"/>
        <v>-0.99505097887678595</v>
      </c>
    </row>
    <row r="299" spans="1:47" x14ac:dyDescent="0.25">
      <c r="A299" s="56">
        <v>2023</v>
      </c>
      <c r="B299" s="57" t="s">
        <v>523</v>
      </c>
      <c r="C299" s="58" t="s">
        <v>524</v>
      </c>
      <c r="D299" s="55">
        <v>14000000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14000000</v>
      </c>
      <c r="R299" s="55">
        <v>0</v>
      </c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>
        <f t="shared" si="76"/>
        <v>0</v>
      </c>
      <c r="AF299" s="14" t="s">
        <v>523</v>
      </c>
      <c r="AG299" s="9" t="s">
        <v>524</v>
      </c>
      <c r="AH299" s="10">
        <f>+AH300</f>
        <v>0</v>
      </c>
      <c r="AI299" s="55">
        <f t="shared" si="63"/>
        <v>-1</v>
      </c>
      <c r="AJ299" s="55" t="e">
        <f t="shared" si="64"/>
        <v>#DIV/0!</v>
      </c>
      <c r="AK299" s="55" t="e">
        <f t="shared" si="65"/>
        <v>#DIV/0!</v>
      </c>
      <c r="AL299" s="55" t="e">
        <f t="shared" si="66"/>
        <v>#DIV/0!</v>
      </c>
      <c r="AM299" s="55" t="e">
        <f t="shared" si="67"/>
        <v>#DIV/0!</v>
      </c>
      <c r="AN299" s="55" t="e">
        <f t="shared" si="68"/>
        <v>#DIV/0!</v>
      </c>
      <c r="AO299" s="55" t="e">
        <f t="shared" si="69"/>
        <v>#DIV/0!</v>
      </c>
      <c r="AP299" s="55" t="e">
        <f t="shared" si="70"/>
        <v>#DIV/0!</v>
      </c>
      <c r="AQ299" s="55" t="e">
        <f t="shared" si="71"/>
        <v>#DIV/0!</v>
      </c>
      <c r="AR299" s="55" t="e">
        <f t="shared" si="72"/>
        <v>#DIV/0!</v>
      </c>
      <c r="AS299" s="55" t="e">
        <f t="shared" si="73"/>
        <v>#DIV/0!</v>
      </c>
      <c r="AT299" s="55" t="e">
        <f t="shared" si="74"/>
        <v>#DIV/0!</v>
      </c>
      <c r="AU299" s="55">
        <f t="shared" si="75"/>
        <v>-1</v>
      </c>
    </row>
    <row r="300" spans="1:47" x14ac:dyDescent="0.25">
      <c r="A300" s="59">
        <v>2023</v>
      </c>
      <c r="B300" s="60" t="s">
        <v>525</v>
      </c>
      <c r="C300" s="61" t="s">
        <v>526</v>
      </c>
      <c r="D300" s="62">
        <v>14000000</v>
      </c>
      <c r="E300" s="62">
        <v>0</v>
      </c>
      <c r="F300" s="62">
        <v>0</v>
      </c>
      <c r="G300" s="62">
        <v>0</v>
      </c>
      <c r="H300" s="62">
        <v>0</v>
      </c>
      <c r="I300" s="62">
        <v>0</v>
      </c>
      <c r="J300" s="62">
        <v>0</v>
      </c>
      <c r="K300" s="62">
        <v>0</v>
      </c>
      <c r="L300" s="62">
        <v>0</v>
      </c>
      <c r="M300" s="62">
        <v>0</v>
      </c>
      <c r="N300" s="62">
        <v>0</v>
      </c>
      <c r="O300" s="62">
        <v>0</v>
      </c>
      <c r="P300" s="62">
        <v>14000000</v>
      </c>
      <c r="R300" s="62">
        <v>0</v>
      </c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>
        <f t="shared" si="76"/>
        <v>0</v>
      </c>
      <c r="AF300" s="13" t="s">
        <v>525</v>
      </c>
      <c r="AG300" s="25" t="s">
        <v>526</v>
      </c>
      <c r="AH300" s="26">
        <v>0</v>
      </c>
      <c r="AI300" s="62">
        <f t="shared" si="63"/>
        <v>-1</v>
      </c>
      <c r="AJ300" s="62" t="e">
        <f t="shared" si="64"/>
        <v>#DIV/0!</v>
      </c>
      <c r="AK300" s="62" t="e">
        <f t="shared" si="65"/>
        <v>#DIV/0!</v>
      </c>
      <c r="AL300" s="62" t="e">
        <f t="shared" si="66"/>
        <v>#DIV/0!</v>
      </c>
      <c r="AM300" s="62" t="e">
        <f t="shared" si="67"/>
        <v>#DIV/0!</v>
      </c>
      <c r="AN300" s="62" t="e">
        <f t="shared" si="68"/>
        <v>#DIV/0!</v>
      </c>
      <c r="AO300" s="62" t="e">
        <f t="shared" si="69"/>
        <v>#DIV/0!</v>
      </c>
      <c r="AP300" s="62" t="e">
        <f t="shared" si="70"/>
        <v>#DIV/0!</v>
      </c>
      <c r="AQ300" s="62" t="e">
        <f t="shared" si="71"/>
        <v>#DIV/0!</v>
      </c>
      <c r="AR300" s="62" t="e">
        <f t="shared" si="72"/>
        <v>#DIV/0!</v>
      </c>
      <c r="AS300" s="62" t="e">
        <f t="shared" si="73"/>
        <v>#DIV/0!</v>
      </c>
      <c r="AT300" s="62" t="e">
        <f t="shared" si="74"/>
        <v>#DIV/0!</v>
      </c>
      <c r="AU300" s="62">
        <f t="shared" si="75"/>
        <v>-1</v>
      </c>
    </row>
    <row r="301" spans="1:47" x14ac:dyDescent="0.25">
      <c r="A301" s="56">
        <v>2023</v>
      </c>
      <c r="B301" s="57" t="s">
        <v>527</v>
      </c>
      <c r="C301" s="58" t="s">
        <v>839</v>
      </c>
      <c r="D301" s="55">
        <v>0</v>
      </c>
      <c r="E301" s="55">
        <v>28829731.828000002</v>
      </c>
      <c r="F301" s="55">
        <v>0</v>
      </c>
      <c r="G301" s="55">
        <v>0</v>
      </c>
      <c r="H301" s="55">
        <v>40000000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40000000</v>
      </c>
      <c r="O301" s="55">
        <v>0</v>
      </c>
      <c r="P301" s="55">
        <v>108829731.82800001</v>
      </c>
      <c r="R301" s="55">
        <v>1114580</v>
      </c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>
        <f t="shared" si="76"/>
        <v>1114580</v>
      </c>
      <c r="AF301" s="14" t="s">
        <v>527</v>
      </c>
      <c r="AG301" s="9" t="s">
        <v>528</v>
      </c>
      <c r="AH301" s="10">
        <f>+AH302+AH303</f>
        <v>1114580</v>
      </c>
      <c r="AI301" s="55" t="e">
        <f t="shared" si="63"/>
        <v>#DIV/0!</v>
      </c>
      <c r="AJ301" s="55">
        <f t="shared" si="64"/>
        <v>-1</v>
      </c>
      <c r="AK301" s="55" t="e">
        <f t="shared" si="65"/>
        <v>#DIV/0!</v>
      </c>
      <c r="AL301" s="55" t="e">
        <f t="shared" si="66"/>
        <v>#DIV/0!</v>
      </c>
      <c r="AM301" s="55">
        <f t="shared" si="67"/>
        <v>-1</v>
      </c>
      <c r="AN301" s="55" t="e">
        <f t="shared" si="68"/>
        <v>#DIV/0!</v>
      </c>
      <c r="AO301" s="55" t="e">
        <f t="shared" si="69"/>
        <v>#DIV/0!</v>
      </c>
      <c r="AP301" s="55" t="e">
        <f t="shared" si="70"/>
        <v>#DIV/0!</v>
      </c>
      <c r="AQ301" s="55" t="e">
        <f t="shared" si="71"/>
        <v>#DIV/0!</v>
      </c>
      <c r="AR301" s="55" t="e">
        <f t="shared" si="72"/>
        <v>#DIV/0!</v>
      </c>
      <c r="AS301" s="55">
        <f t="shared" si="73"/>
        <v>-1</v>
      </c>
      <c r="AT301" s="55" t="e">
        <f t="shared" si="74"/>
        <v>#DIV/0!</v>
      </c>
      <c r="AU301" s="55">
        <f t="shared" si="75"/>
        <v>-0.98975849722976861</v>
      </c>
    </row>
    <row r="302" spans="1:47" x14ac:dyDescent="0.25">
      <c r="A302" s="59">
        <v>2023</v>
      </c>
      <c r="B302" s="60">
        <v>20202090401</v>
      </c>
      <c r="C302" s="61" t="s">
        <v>840</v>
      </c>
      <c r="D302" s="62">
        <v>0</v>
      </c>
      <c r="E302" s="62">
        <v>0</v>
      </c>
      <c r="F302" s="62">
        <v>0</v>
      </c>
      <c r="G302" s="62">
        <v>0</v>
      </c>
      <c r="H302" s="62">
        <v>40000000</v>
      </c>
      <c r="I302" s="62">
        <v>0</v>
      </c>
      <c r="J302" s="62">
        <v>0</v>
      </c>
      <c r="K302" s="62">
        <v>0</v>
      </c>
      <c r="L302" s="62">
        <v>0</v>
      </c>
      <c r="M302" s="62">
        <v>0</v>
      </c>
      <c r="N302" s="62">
        <v>40000000</v>
      </c>
      <c r="O302" s="62">
        <v>0</v>
      </c>
      <c r="P302" s="62">
        <v>80000000</v>
      </c>
      <c r="R302" s="62">
        <v>1114580</v>
      </c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>
        <f t="shared" si="76"/>
        <v>1114580</v>
      </c>
      <c r="AF302" s="13" t="s">
        <v>529</v>
      </c>
      <c r="AG302" s="25" t="s">
        <v>530</v>
      </c>
      <c r="AH302" s="26">
        <v>1114580</v>
      </c>
      <c r="AI302" s="62" t="e">
        <f t="shared" si="63"/>
        <v>#DIV/0!</v>
      </c>
      <c r="AJ302" s="62" t="e">
        <f t="shared" si="64"/>
        <v>#DIV/0!</v>
      </c>
      <c r="AK302" s="62" t="e">
        <f t="shared" si="65"/>
        <v>#DIV/0!</v>
      </c>
      <c r="AL302" s="62" t="e">
        <f t="shared" si="66"/>
        <v>#DIV/0!</v>
      </c>
      <c r="AM302" s="62">
        <f t="shared" si="67"/>
        <v>-1</v>
      </c>
      <c r="AN302" s="62" t="e">
        <f t="shared" si="68"/>
        <v>#DIV/0!</v>
      </c>
      <c r="AO302" s="62" t="e">
        <f t="shared" si="69"/>
        <v>#DIV/0!</v>
      </c>
      <c r="AP302" s="62" t="e">
        <f t="shared" si="70"/>
        <v>#DIV/0!</v>
      </c>
      <c r="AQ302" s="62" t="e">
        <f t="shared" si="71"/>
        <v>#DIV/0!</v>
      </c>
      <c r="AR302" s="62" t="e">
        <f t="shared" si="72"/>
        <v>#DIV/0!</v>
      </c>
      <c r="AS302" s="62">
        <f t="shared" si="73"/>
        <v>-1</v>
      </c>
      <c r="AT302" s="62" t="e">
        <f t="shared" si="74"/>
        <v>#DIV/0!</v>
      </c>
      <c r="AU302" s="62">
        <f t="shared" si="75"/>
        <v>-0.98606775000000002</v>
      </c>
    </row>
    <row r="303" spans="1:47" x14ac:dyDescent="0.25">
      <c r="A303" s="59">
        <v>2023</v>
      </c>
      <c r="B303" s="60" t="s">
        <v>531</v>
      </c>
      <c r="C303" s="61" t="s">
        <v>532</v>
      </c>
      <c r="D303" s="62">
        <v>0</v>
      </c>
      <c r="E303" s="62">
        <v>28829731.828000002</v>
      </c>
      <c r="F303" s="62">
        <v>0</v>
      </c>
      <c r="G303" s="62">
        <v>0</v>
      </c>
      <c r="H303" s="62">
        <v>0</v>
      </c>
      <c r="I303" s="62">
        <v>0</v>
      </c>
      <c r="J303" s="62">
        <v>0</v>
      </c>
      <c r="K303" s="62">
        <v>0</v>
      </c>
      <c r="L303" s="62">
        <v>0</v>
      </c>
      <c r="M303" s="62">
        <v>0</v>
      </c>
      <c r="N303" s="62">
        <v>0</v>
      </c>
      <c r="O303" s="62">
        <v>0</v>
      </c>
      <c r="P303" s="62">
        <v>28829731.828000002</v>
      </c>
      <c r="R303" s="62">
        <v>0</v>
      </c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>
        <f t="shared" si="76"/>
        <v>0</v>
      </c>
      <c r="AF303" s="13" t="s">
        <v>531</v>
      </c>
      <c r="AG303" s="25" t="s">
        <v>532</v>
      </c>
      <c r="AH303" s="26">
        <v>0</v>
      </c>
      <c r="AI303" s="62" t="e">
        <f t="shared" si="63"/>
        <v>#DIV/0!</v>
      </c>
      <c r="AJ303" s="62">
        <f t="shared" si="64"/>
        <v>-1</v>
      </c>
      <c r="AK303" s="62" t="e">
        <f t="shared" si="65"/>
        <v>#DIV/0!</v>
      </c>
      <c r="AL303" s="62" t="e">
        <f t="shared" si="66"/>
        <v>#DIV/0!</v>
      </c>
      <c r="AM303" s="62" t="e">
        <f t="shared" si="67"/>
        <v>#DIV/0!</v>
      </c>
      <c r="AN303" s="62" t="e">
        <f t="shared" si="68"/>
        <v>#DIV/0!</v>
      </c>
      <c r="AO303" s="62" t="e">
        <f t="shared" si="69"/>
        <v>#DIV/0!</v>
      </c>
      <c r="AP303" s="62" t="e">
        <f t="shared" si="70"/>
        <v>#DIV/0!</v>
      </c>
      <c r="AQ303" s="62" t="e">
        <f t="shared" si="71"/>
        <v>#DIV/0!</v>
      </c>
      <c r="AR303" s="62" t="e">
        <f t="shared" si="72"/>
        <v>#DIV/0!</v>
      </c>
      <c r="AS303" s="62" t="e">
        <f t="shared" si="73"/>
        <v>#DIV/0!</v>
      </c>
      <c r="AT303" s="62" t="e">
        <f t="shared" si="74"/>
        <v>#DIV/0!</v>
      </c>
      <c r="AU303" s="62">
        <f t="shared" si="75"/>
        <v>-1</v>
      </c>
    </row>
    <row r="304" spans="1:47" x14ac:dyDescent="0.25">
      <c r="A304" s="56">
        <v>2023</v>
      </c>
      <c r="B304" s="57" t="s">
        <v>533</v>
      </c>
      <c r="C304" s="58" t="s">
        <v>534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55">
        <v>468235.52699998021</v>
      </c>
      <c r="L304" s="55">
        <v>0</v>
      </c>
      <c r="M304" s="55">
        <v>0</v>
      </c>
      <c r="N304" s="55">
        <v>0</v>
      </c>
      <c r="O304" s="55">
        <v>0</v>
      </c>
      <c r="P304" s="55">
        <v>468235.52699998021</v>
      </c>
      <c r="R304" s="55">
        <v>0</v>
      </c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>
        <f t="shared" si="76"/>
        <v>0</v>
      </c>
      <c r="AF304" s="14" t="s">
        <v>533</v>
      </c>
      <c r="AG304" s="9" t="s">
        <v>534</v>
      </c>
      <c r="AH304" s="10">
        <f>+AH305</f>
        <v>0</v>
      </c>
      <c r="AI304" s="55" t="e">
        <f t="shared" si="63"/>
        <v>#DIV/0!</v>
      </c>
      <c r="AJ304" s="55" t="e">
        <f t="shared" si="64"/>
        <v>#DIV/0!</v>
      </c>
      <c r="AK304" s="55" t="e">
        <f t="shared" si="65"/>
        <v>#DIV/0!</v>
      </c>
      <c r="AL304" s="55" t="e">
        <f t="shared" si="66"/>
        <v>#DIV/0!</v>
      </c>
      <c r="AM304" s="55" t="e">
        <f t="shared" si="67"/>
        <v>#DIV/0!</v>
      </c>
      <c r="AN304" s="55" t="e">
        <f t="shared" si="68"/>
        <v>#DIV/0!</v>
      </c>
      <c r="AO304" s="55" t="e">
        <f t="shared" si="69"/>
        <v>#DIV/0!</v>
      </c>
      <c r="AP304" s="55">
        <f t="shared" si="70"/>
        <v>-1</v>
      </c>
      <c r="AQ304" s="55" t="e">
        <f t="shared" si="71"/>
        <v>#DIV/0!</v>
      </c>
      <c r="AR304" s="55" t="e">
        <f t="shared" si="72"/>
        <v>#DIV/0!</v>
      </c>
      <c r="AS304" s="55" t="e">
        <f t="shared" si="73"/>
        <v>#DIV/0!</v>
      </c>
      <c r="AT304" s="55" t="e">
        <f t="shared" si="74"/>
        <v>#DIV/0!</v>
      </c>
      <c r="AU304" s="55">
        <f t="shared" si="75"/>
        <v>-1</v>
      </c>
    </row>
    <row r="305" spans="1:47" x14ac:dyDescent="0.25">
      <c r="A305" s="59">
        <v>2023</v>
      </c>
      <c r="B305" s="60" t="s">
        <v>535</v>
      </c>
      <c r="C305" s="61" t="s">
        <v>536</v>
      </c>
      <c r="D305" s="62">
        <v>0</v>
      </c>
      <c r="E305" s="62">
        <v>0</v>
      </c>
      <c r="F305" s="62">
        <v>0</v>
      </c>
      <c r="G305" s="62">
        <v>0</v>
      </c>
      <c r="H305" s="62">
        <v>0</v>
      </c>
      <c r="I305" s="62">
        <v>0</v>
      </c>
      <c r="J305" s="62">
        <v>0</v>
      </c>
      <c r="K305" s="62">
        <v>468235.52699998021</v>
      </c>
      <c r="L305" s="62">
        <v>0</v>
      </c>
      <c r="M305" s="62">
        <v>0</v>
      </c>
      <c r="N305" s="62">
        <v>0</v>
      </c>
      <c r="O305" s="62">
        <v>0</v>
      </c>
      <c r="P305" s="62">
        <v>468235.52699998021</v>
      </c>
      <c r="R305" s="62">
        <v>0</v>
      </c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>
        <f t="shared" si="76"/>
        <v>0</v>
      </c>
      <c r="AF305" s="13" t="s">
        <v>535</v>
      </c>
      <c r="AG305" s="25" t="s">
        <v>536</v>
      </c>
      <c r="AH305" s="26">
        <v>0</v>
      </c>
      <c r="AI305" s="62" t="e">
        <f t="shared" si="63"/>
        <v>#DIV/0!</v>
      </c>
      <c r="AJ305" s="62" t="e">
        <f t="shared" si="64"/>
        <v>#DIV/0!</v>
      </c>
      <c r="AK305" s="62" t="e">
        <f t="shared" si="65"/>
        <v>#DIV/0!</v>
      </c>
      <c r="AL305" s="62" t="e">
        <f t="shared" si="66"/>
        <v>#DIV/0!</v>
      </c>
      <c r="AM305" s="62" t="e">
        <f t="shared" si="67"/>
        <v>#DIV/0!</v>
      </c>
      <c r="AN305" s="62" t="e">
        <f t="shared" si="68"/>
        <v>#DIV/0!</v>
      </c>
      <c r="AO305" s="62" t="e">
        <f t="shared" si="69"/>
        <v>#DIV/0!</v>
      </c>
      <c r="AP305" s="62">
        <f t="shared" si="70"/>
        <v>-1</v>
      </c>
      <c r="AQ305" s="62" t="e">
        <f t="shared" si="71"/>
        <v>#DIV/0!</v>
      </c>
      <c r="AR305" s="62" t="e">
        <f t="shared" si="72"/>
        <v>#DIV/0!</v>
      </c>
      <c r="AS305" s="62" t="e">
        <f t="shared" si="73"/>
        <v>#DIV/0!</v>
      </c>
      <c r="AT305" s="62" t="e">
        <f t="shared" si="74"/>
        <v>#DIV/0!</v>
      </c>
      <c r="AU305" s="62">
        <f t="shared" si="75"/>
        <v>-1</v>
      </c>
    </row>
    <row r="306" spans="1:47" x14ac:dyDescent="0.25">
      <c r="A306" s="56">
        <v>2023</v>
      </c>
      <c r="B306" s="57" t="s">
        <v>537</v>
      </c>
      <c r="C306" s="58" t="s">
        <v>34</v>
      </c>
      <c r="D306" s="55">
        <v>9038329.6630000025</v>
      </c>
      <c r="E306" s="55">
        <v>77689706.659000009</v>
      </c>
      <c r="F306" s="55">
        <v>32788329.663000003</v>
      </c>
      <c r="G306" s="55">
        <v>25288329.663000003</v>
      </c>
      <c r="H306" s="55">
        <v>29133506.659000002</v>
      </c>
      <c r="I306" s="55">
        <v>24288329.663000003</v>
      </c>
      <c r="J306" s="55">
        <v>60238329.663000003</v>
      </c>
      <c r="K306" s="55">
        <v>33809706.659000002</v>
      </c>
      <c r="L306" s="55">
        <v>22288329.663000003</v>
      </c>
      <c r="M306" s="55">
        <v>41288329.663000003</v>
      </c>
      <c r="N306" s="55">
        <v>21309706.659000002</v>
      </c>
      <c r="O306" s="55">
        <v>9722989.6630000025</v>
      </c>
      <c r="P306" s="55">
        <v>386883923.93999994</v>
      </c>
      <c r="R306" s="55">
        <v>24397437</v>
      </c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>
        <f t="shared" si="76"/>
        <v>24397437</v>
      </c>
      <c r="AF306" s="11" t="s">
        <v>537</v>
      </c>
      <c r="AG306" s="5" t="s">
        <v>34</v>
      </c>
      <c r="AH306" s="6">
        <f>+AH307</f>
        <v>24397437</v>
      </c>
      <c r="AI306" s="55">
        <f t="shared" si="63"/>
        <v>1.6993302866430302</v>
      </c>
      <c r="AJ306" s="55">
        <f t="shared" si="64"/>
        <v>-1</v>
      </c>
      <c r="AK306" s="55">
        <f t="shared" si="65"/>
        <v>-1</v>
      </c>
      <c r="AL306" s="55">
        <f t="shared" si="66"/>
        <v>-1</v>
      </c>
      <c r="AM306" s="55">
        <f t="shared" si="67"/>
        <v>-1</v>
      </c>
      <c r="AN306" s="55">
        <f t="shared" si="68"/>
        <v>-1</v>
      </c>
      <c r="AO306" s="55">
        <f t="shared" si="69"/>
        <v>-1</v>
      </c>
      <c r="AP306" s="55">
        <f t="shared" si="70"/>
        <v>-1</v>
      </c>
      <c r="AQ306" s="55">
        <f t="shared" si="71"/>
        <v>-1</v>
      </c>
      <c r="AR306" s="55">
        <f t="shared" si="72"/>
        <v>-1</v>
      </c>
      <c r="AS306" s="55">
        <f t="shared" si="73"/>
        <v>-1</v>
      </c>
      <c r="AT306" s="55">
        <f t="shared" si="74"/>
        <v>-1</v>
      </c>
      <c r="AU306" s="55">
        <f t="shared" si="75"/>
        <v>-0.93693861261657463</v>
      </c>
    </row>
    <row r="307" spans="1:47" x14ac:dyDescent="0.25">
      <c r="A307" s="59">
        <v>2023</v>
      </c>
      <c r="B307" s="60" t="s">
        <v>538</v>
      </c>
      <c r="C307" s="61" t="s">
        <v>34</v>
      </c>
      <c r="D307" s="62">
        <v>9038329.6630000025</v>
      </c>
      <c r="E307" s="62">
        <v>77689706.659000009</v>
      </c>
      <c r="F307" s="62">
        <v>32788329.663000003</v>
      </c>
      <c r="G307" s="62">
        <v>25288329.663000003</v>
      </c>
      <c r="H307" s="62">
        <v>29133506.659000002</v>
      </c>
      <c r="I307" s="62">
        <v>24288329.663000003</v>
      </c>
      <c r="J307" s="62">
        <v>60238329.663000003</v>
      </c>
      <c r="K307" s="62">
        <v>33809706.659000002</v>
      </c>
      <c r="L307" s="62">
        <v>22288329.663000003</v>
      </c>
      <c r="M307" s="62">
        <v>41288329.663000003</v>
      </c>
      <c r="N307" s="62">
        <v>21309706.659000002</v>
      </c>
      <c r="O307" s="62">
        <v>9722989.6630000025</v>
      </c>
      <c r="P307" s="62">
        <v>386883923.93999994</v>
      </c>
      <c r="R307" s="62">
        <v>24397437</v>
      </c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>
        <f t="shared" si="76"/>
        <v>24397437</v>
      </c>
      <c r="AF307" s="13" t="s">
        <v>538</v>
      </c>
      <c r="AG307" s="25" t="s">
        <v>34</v>
      </c>
      <c r="AH307" s="26">
        <v>24397437</v>
      </c>
      <c r="AI307" s="62">
        <f t="shared" si="63"/>
        <v>1.6993302866430302</v>
      </c>
      <c r="AJ307" s="62">
        <f t="shared" si="64"/>
        <v>-1</v>
      </c>
      <c r="AK307" s="62">
        <f t="shared" si="65"/>
        <v>-1</v>
      </c>
      <c r="AL307" s="62">
        <f t="shared" si="66"/>
        <v>-1</v>
      </c>
      <c r="AM307" s="62">
        <f t="shared" si="67"/>
        <v>-1</v>
      </c>
      <c r="AN307" s="62">
        <f t="shared" si="68"/>
        <v>-1</v>
      </c>
      <c r="AO307" s="62">
        <f t="shared" si="69"/>
        <v>-1</v>
      </c>
      <c r="AP307" s="62">
        <f t="shared" si="70"/>
        <v>-1</v>
      </c>
      <c r="AQ307" s="62">
        <f t="shared" si="71"/>
        <v>-1</v>
      </c>
      <c r="AR307" s="62">
        <f t="shared" si="72"/>
        <v>-1</v>
      </c>
      <c r="AS307" s="62">
        <f t="shared" si="73"/>
        <v>-1</v>
      </c>
      <c r="AT307" s="62">
        <f t="shared" si="74"/>
        <v>-1</v>
      </c>
      <c r="AU307" s="62">
        <f t="shared" si="75"/>
        <v>-0.93693861261657463</v>
      </c>
    </row>
    <row r="308" spans="1:47" x14ac:dyDescent="0.25">
      <c r="A308" s="56">
        <v>2023</v>
      </c>
      <c r="B308" s="57" t="s">
        <v>539</v>
      </c>
      <c r="C308" s="66" t="s">
        <v>540</v>
      </c>
      <c r="D308" s="55">
        <v>30773041</v>
      </c>
      <c r="E308" s="55">
        <v>86013835.208000094</v>
      </c>
      <c r="F308" s="55">
        <v>30000000</v>
      </c>
      <c r="G308" s="55">
        <v>11175000</v>
      </c>
      <c r="H308" s="55">
        <v>9000000</v>
      </c>
      <c r="I308" s="55">
        <v>15000000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5000000</v>
      </c>
      <c r="P308" s="55">
        <v>186961876.20800009</v>
      </c>
      <c r="R308" s="55">
        <v>3770000</v>
      </c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>
        <f>SUM(R308:AC308)</f>
        <v>3770000</v>
      </c>
      <c r="AF308" s="11" t="s">
        <v>539</v>
      </c>
      <c r="AG308" s="5" t="s">
        <v>540</v>
      </c>
      <c r="AH308" s="6">
        <f>+AH309</f>
        <v>3770000</v>
      </c>
      <c r="AI308" s="55">
        <f t="shared" si="63"/>
        <v>-0.87749017069843693</v>
      </c>
      <c r="AJ308" s="55">
        <f t="shared" si="64"/>
        <v>-1</v>
      </c>
      <c r="AK308" s="55">
        <f t="shared" si="65"/>
        <v>-1</v>
      </c>
      <c r="AL308" s="55">
        <f t="shared" si="66"/>
        <v>-1</v>
      </c>
      <c r="AM308" s="55">
        <f t="shared" si="67"/>
        <v>-1</v>
      </c>
      <c r="AN308" s="55">
        <f t="shared" si="68"/>
        <v>-1</v>
      </c>
      <c r="AO308" s="55" t="e">
        <f t="shared" si="69"/>
        <v>#DIV/0!</v>
      </c>
      <c r="AP308" s="55" t="e">
        <f t="shared" si="70"/>
        <v>#DIV/0!</v>
      </c>
      <c r="AQ308" s="55" t="e">
        <f t="shared" si="71"/>
        <v>#DIV/0!</v>
      </c>
      <c r="AR308" s="55" t="e">
        <f t="shared" si="72"/>
        <v>#DIV/0!</v>
      </c>
      <c r="AS308" s="55" t="e">
        <f t="shared" si="73"/>
        <v>#DIV/0!</v>
      </c>
      <c r="AT308" s="55">
        <f t="shared" si="74"/>
        <v>-1</v>
      </c>
      <c r="AU308" s="55">
        <f t="shared" si="75"/>
        <v>-0.97983546123699694</v>
      </c>
    </row>
    <row r="309" spans="1:47" x14ac:dyDescent="0.25">
      <c r="A309" s="56">
        <v>2023</v>
      </c>
      <c r="B309" s="57" t="s">
        <v>541</v>
      </c>
      <c r="C309" s="58" t="s">
        <v>542</v>
      </c>
      <c r="D309" s="55">
        <v>30773041</v>
      </c>
      <c r="E309" s="55">
        <v>86013835.208000094</v>
      </c>
      <c r="F309" s="55">
        <v>30000000</v>
      </c>
      <c r="G309" s="55">
        <v>11175000</v>
      </c>
      <c r="H309" s="55">
        <v>9000000</v>
      </c>
      <c r="I309" s="55">
        <v>15000000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5000000</v>
      </c>
      <c r="P309" s="55">
        <v>186961876.20800009</v>
      </c>
      <c r="R309" s="55">
        <v>3770000</v>
      </c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>
        <f>SUM(R309:AC309)</f>
        <v>3770000</v>
      </c>
      <c r="AF309" s="11" t="s">
        <v>541</v>
      </c>
      <c r="AG309" s="5" t="s">
        <v>542</v>
      </c>
      <c r="AH309" s="6">
        <f>+AH310</f>
        <v>3770000</v>
      </c>
      <c r="AI309" s="55">
        <f t="shared" si="63"/>
        <v>-0.87749017069843693</v>
      </c>
      <c r="AJ309" s="55">
        <f t="shared" si="64"/>
        <v>-1</v>
      </c>
      <c r="AK309" s="55">
        <f t="shared" si="65"/>
        <v>-1</v>
      </c>
      <c r="AL309" s="55">
        <f t="shared" si="66"/>
        <v>-1</v>
      </c>
      <c r="AM309" s="55">
        <f t="shared" si="67"/>
        <v>-1</v>
      </c>
      <c r="AN309" s="55">
        <f t="shared" si="68"/>
        <v>-1</v>
      </c>
      <c r="AO309" s="55" t="e">
        <f t="shared" si="69"/>
        <v>#DIV/0!</v>
      </c>
      <c r="AP309" s="55" t="e">
        <f t="shared" si="70"/>
        <v>#DIV/0!</v>
      </c>
      <c r="AQ309" s="55" t="e">
        <f t="shared" si="71"/>
        <v>#DIV/0!</v>
      </c>
      <c r="AR309" s="55" t="e">
        <f t="shared" si="72"/>
        <v>#DIV/0!</v>
      </c>
      <c r="AS309" s="55" t="e">
        <f t="shared" si="73"/>
        <v>#DIV/0!</v>
      </c>
      <c r="AT309" s="55">
        <f t="shared" si="74"/>
        <v>-1</v>
      </c>
      <c r="AU309" s="55">
        <f t="shared" si="75"/>
        <v>-0.97983546123699694</v>
      </c>
    </row>
    <row r="310" spans="1:47" x14ac:dyDescent="0.25">
      <c r="A310" s="56">
        <v>2023</v>
      </c>
      <c r="B310" s="57" t="s">
        <v>543</v>
      </c>
      <c r="C310" s="66" t="s">
        <v>544</v>
      </c>
      <c r="D310" s="55">
        <v>30773041</v>
      </c>
      <c r="E310" s="55">
        <v>86013835.208000094</v>
      </c>
      <c r="F310" s="55">
        <v>30000000</v>
      </c>
      <c r="G310" s="55">
        <v>11175000</v>
      </c>
      <c r="H310" s="55">
        <v>9000000</v>
      </c>
      <c r="I310" s="55">
        <v>15000000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5000000</v>
      </c>
      <c r="P310" s="55">
        <v>186961876.20800009</v>
      </c>
      <c r="R310" s="55">
        <v>3770000</v>
      </c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>
        <f>SUM(R310:AC310)</f>
        <v>3770000</v>
      </c>
      <c r="AF310" s="11" t="s">
        <v>543</v>
      </c>
      <c r="AG310" s="5" t="s">
        <v>544</v>
      </c>
      <c r="AH310" s="6">
        <f>+AH311</f>
        <v>3770000</v>
      </c>
      <c r="AI310" s="55">
        <f t="shared" si="63"/>
        <v>-0.87749017069843693</v>
      </c>
      <c r="AJ310" s="55">
        <f t="shared" si="64"/>
        <v>-1</v>
      </c>
      <c r="AK310" s="55">
        <f t="shared" si="65"/>
        <v>-1</v>
      </c>
      <c r="AL310" s="55">
        <f t="shared" si="66"/>
        <v>-1</v>
      </c>
      <c r="AM310" s="55">
        <f t="shared" si="67"/>
        <v>-1</v>
      </c>
      <c r="AN310" s="55">
        <f t="shared" si="68"/>
        <v>-1</v>
      </c>
      <c r="AO310" s="55" t="e">
        <f t="shared" si="69"/>
        <v>#DIV/0!</v>
      </c>
      <c r="AP310" s="55" t="e">
        <f t="shared" si="70"/>
        <v>#DIV/0!</v>
      </c>
      <c r="AQ310" s="55" t="e">
        <f t="shared" si="71"/>
        <v>#DIV/0!</v>
      </c>
      <c r="AR310" s="55" t="e">
        <f t="shared" si="72"/>
        <v>#DIV/0!</v>
      </c>
      <c r="AS310" s="55" t="e">
        <f t="shared" si="73"/>
        <v>#DIV/0!</v>
      </c>
      <c r="AT310" s="55">
        <f t="shared" si="74"/>
        <v>-1</v>
      </c>
      <c r="AU310" s="55">
        <f t="shared" si="75"/>
        <v>-0.97983546123699694</v>
      </c>
    </row>
    <row r="311" spans="1:47" x14ac:dyDescent="0.25">
      <c r="A311" s="56">
        <v>2023</v>
      </c>
      <c r="B311" s="57" t="s">
        <v>545</v>
      </c>
      <c r="C311" s="58" t="s">
        <v>544</v>
      </c>
      <c r="D311" s="55">
        <v>30773041</v>
      </c>
      <c r="E311" s="55">
        <v>86013835.208000094</v>
      </c>
      <c r="F311" s="55">
        <v>30000000</v>
      </c>
      <c r="G311" s="55">
        <v>11175000</v>
      </c>
      <c r="H311" s="55">
        <v>9000000</v>
      </c>
      <c r="I311" s="55">
        <v>15000000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5000000</v>
      </c>
      <c r="P311" s="55">
        <v>186961876.20800009</v>
      </c>
      <c r="R311" s="55">
        <v>3770000</v>
      </c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>
        <f>SUM(R311:AC311)</f>
        <v>3770000</v>
      </c>
      <c r="AF311" s="14" t="s">
        <v>545</v>
      </c>
      <c r="AG311" s="9" t="s">
        <v>544</v>
      </c>
      <c r="AH311" s="10">
        <f>+AH312</f>
        <v>3770000</v>
      </c>
      <c r="AI311" s="55">
        <f t="shared" si="63"/>
        <v>-0.87749017069843693</v>
      </c>
      <c r="AJ311" s="55">
        <f t="shared" si="64"/>
        <v>-1</v>
      </c>
      <c r="AK311" s="55">
        <f t="shared" si="65"/>
        <v>-1</v>
      </c>
      <c r="AL311" s="55">
        <f t="shared" si="66"/>
        <v>-1</v>
      </c>
      <c r="AM311" s="55">
        <f t="shared" si="67"/>
        <v>-1</v>
      </c>
      <c r="AN311" s="55">
        <f t="shared" si="68"/>
        <v>-1</v>
      </c>
      <c r="AO311" s="55" t="e">
        <f t="shared" si="69"/>
        <v>#DIV/0!</v>
      </c>
      <c r="AP311" s="55" t="e">
        <f t="shared" si="70"/>
        <v>#DIV/0!</v>
      </c>
      <c r="AQ311" s="55" t="e">
        <f t="shared" si="71"/>
        <v>#DIV/0!</v>
      </c>
      <c r="AR311" s="55" t="e">
        <f t="shared" si="72"/>
        <v>#DIV/0!</v>
      </c>
      <c r="AS311" s="55" t="e">
        <f t="shared" si="73"/>
        <v>#DIV/0!</v>
      </c>
      <c r="AT311" s="55">
        <f t="shared" si="74"/>
        <v>-1</v>
      </c>
      <c r="AU311" s="55">
        <f t="shared" si="75"/>
        <v>-0.97983546123699694</v>
      </c>
    </row>
    <row r="312" spans="1:47" x14ac:dyDescent="0.25">
      <c r="A312" s="59">
        <v>2023</v>
      </c>
      <c r="B312" s="60" t="s">
        <v>546</v>
      </c>
      <c r="C312" s="61" t="s">
        <v>544</v>
      </c>
      <c r="D312" s="62">
        <v>30773041</v>
      </c>
      <c r="E312" s="62">
        <v>86013835.208000094</v>
      </c>
      <c r="F312" s="62">
        <v>30000000</v>
      </c>
      <c r="G312" s="62">
        <v>11175000</v>
      </c>
      <c r="H312" s="62">
        <v>9000000</v>
      </c>
      <c r="I312" s="62">
        <v>15000000</v>
      </c>
      <c r="J312" s="62">
        <v>0</v>
      </c>
      <c r="K312" s="62">
        <v>0</v>
      </c>
      <c r="L312" s="62">
        <v>0</v>
      </c>
      <c r="M312" s="62">
        <v>0</v>
      </c>
      <c r="N312" s="62">
        <v>0</v>
      </c>
      <c r="O312" s="62">
        <v>5000000</v>
      </c>
      <c r="P312" s="62">
        <v>186961876.20800009</v>
      </c>
      <c r="R312" s="62">
        <v>3770000</v>
      </c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>
        <f>SUM(R312:AC312)</f>
        <v>3770000</v>
      </c>
      <c r="AF312" s="13" t="s">
        <v>546</v>
      </c>
      <c r="AG312" s="25" t="s">
        <v>544</v>
      </c>
      <c r="AH312" s="26">
        <v>3770000</v>
      </c>
      <c r="AI312" s="62">
        <f t="shared" si="63"/>
        <v>-0.87749017069843693</v>
      </c>
      <c r="AJ312" s="62">
        <f t="shared" si="64"/>
        <v>-1</v>
      </c>
      <c r="AK312" s="62">
        <f t="shared" si="65"/>
        <v>-1</v>
      </c>
      <c r="AL312" s="62">
        <f t="shared" si="66"/>
        <v>-1</v>
      </c>
      <c r="AM312" s="62">
        <f t="shared" si="67"/>
        <v>-1</v>
      </c>
      <c r="AN312" s="62">
        <f t="shared" si="68"/>
        <v>-1</v>
      </c>
      <c r="AO312" s="62" t="e">
        <f t="shared" si="69"/>
        <v>#DIV/0!</v>
      </c>
      <c r="AP312" s="62" t="e">
        <f t="shared" si="70"/>
        <v>#DIV/0!</v>
      </c>
      <c r="AQ312" s="62" t="e">
        <f t="shared" si="71"/>
        <v>#DIV/0!</v>
      </c>
      <c r="AR312" s="62" t="e">
        <f t="shared" si="72"/>
        <v>#DIV/0!</v>
      </c>
      <c r="AS312" s="62" t="e">
        <f t="shared" si="73"/>
        <v>#DIV/0!</v>
      </c>
      <c r="AT312" s="62">
        <f t="shared" si="74"/>
        <v>-1</v>
      </c>
      <c r="AU312" s="62">
        <f t="shared" si="75"/>
        <v>-0.97983546123699694</v>
      </c>
    </row>
    <row r="313" spans="1:47" x14ac:dyDescent="0.25">
      <c r="A313" s="56">
        <v>2023</v>
      </c>
      <c r="B313" s="57" t="s">
        <v>547</v>
      </c>
      <c r="C313" s="58" t="s">
        <v>548</v>
      </c>
      <c r="D313" s="55">
        <v>1300000</v>
      </c>
      <c r="E313" s="55">
        <v>619149463</v>
      </c>
      <c r="F313" s="55">
        <v>2420360.8219999075</v>
      </c>
      <c r="G313" s="55">
        <v>0</v>
      </c>
      <c r="H313" s="55">
        <v>0</v>
      </c>
      <c r="I313" s="55">
        <v>200000</v>
      </c>
      <c r="J313" s="55">
        <v>0</v>
      </c>
      <c r="K313" s="55">
        <v>0</v>
      </c>
      <c r="L313" s="55">
        <v>200000</v>
      </c>
      <c r="M313" s="55">
        <v>0</v>
      </c>
      <c r="N313" s="55">
        <v>0</v>
      </c>
      <c r="O313" s="55">
        <v>200000</v>
      </c>
      <c r="P313" s="55">
        <v>623469823.82199991</v>
      </c>
      <c r="R313" s="55">
        <v>1643825</v>
      </c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>
        <f t="shared" ref="AD313:AD326" si="77">SUM(R313:AC313)</f>
        <v>1643825</v>
      </c>
      <c r="AF313" s="11" t="s">
        <v>547</v>
      </c>
      <c r="AG313" s="5" t="s">
        <v>548</v>
      </c>
      <c r="AH313" s="6">
        <f>+AH314+AH318+AH322</f>
        <v>1643825</v>
      </c>
      <c r="AI313" s="55">
        <f t="shared" si="63"/>
        <v>0.26448076923076924</v>
      </c>
      <c r="AJ313" s="55">
        <f t="shared" si="64"/>
        <v>-1</v>
      </c>
      <c r="AK313" s="55">
        <f t="shared" si="65"/>
        <v>-1</v>
      </c>
      <c r="AL313" s="55" t="e">
        <f t="shared" si="66"/>
        <v>#DIV/0!</v>
      </c>
      <c r="AM313" s="55" t="e">
        <f t="shared" si="67"/>
        <v>#DIV/0!</v>
      </c>
      <c r="AN313" s="55">
        <f t="shared" si="68"/>
        <v>-1</v>
      </c>
      <c r="AO313" s="55" t="e">
        <f t="shared" si="69"/>
        <v>#DIV/0!</v>
      </c>
      <c r="AP313" s="55" t="e">
        <f t="shared" si="70"/>
        <v>#DIV/0!</v>
      </c>
      <c r="AQ313" s="55">
        <f t="shared" si="71"/>
        <v>-1</v>
      </c>
      <c r="AR313" s="55" t="e">
        <f t="shared" si="72"/>
        <v>#DIV/0!</v>
      </c>
      <c r="AS313" s="55" t="e">
        <f t="shared" si="73"/>
        <v>#DIV/0!</v>
      </c>
      <c r="AT313" s="55">
        <f t="shared" si="74"/>
        <v>-1</v>
      </c>
      <c r="AU313" s="55">
        <f t="shared" si="75"/>
        <v>-0.99736342492099617</v>
      </c>
    </row>
    <row r="314" spans="1:47" x14ac:dyDescent="0.25">
      <c r="A314" s="56">
        <v>2023</v>
      </c>
      <c r="B314" s="57" t="s">
        <v>549</v>
      </c>
      <c r="C314" s="58" t="s">
        <v>550</v>
      </c>
      <c r="D314" s="55">
        <v>1300000</v>
      </c>
      <c r="E314" s="55">
        <v>100280000</v>
      </c>
      <c r="F314" s="55">
        <v>200000</v>
      </c>
      <c r="G314" s="55">
        <v>0</v>
      </c>
      <c r="H314" s="55">
        <v>0</v>
      </c>
      <c r="I314" s="55">
        <v>200000</v>
      </c>
      <c r="J314" s="55">
        <v>0</v>
      </c>
      <c r="K314" s="55">
        <v>0</v>
      </c>
      <c r="L314" s="55">
        <v>200000</v>
      </c>
      <c r="M314" s="55">
        <v>0</v>
      </c>
      <c r="N314" s="55">
        <v>0</v>
      </c>
      <c r="O314" s="55">
        <v>200000</v>
      </c>
      <c r="P314" s="55">
        <v>102380000</v>
      </c>
      <c r="R314" s="55">
        <v>0</v>
      </c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>
        <f t="shared" si="77"/>
        <v>0</v>
      </c>
      <c r="AF314" s="11" t="s">
        <v>549</v>
      </c>
      <c r="AG314" s="5" t="s">
        <v>550</v>
      </c>
      <c r="AH314" s="6">
        <f>+AH315</f>
        <v>0</v>
      </c>
      <c r="AI314" s="55">
        <f t="shared" si="63"/>
        <v>-1</v>
      </c>
      <c r="AJ314" s="55">
        <f t="shared" si="64"/>
        <v>-1</v>
      </c>
      <c r="AK314" s="55">
        <f t="shared" si="65"/>
        <v>-1</v>
      </c>
      <c r="AL314" s="55" t="e">
        <f t="shared" si="66"/>
        <v>#DIV/0!</v>
      </c>
      <c r="AM314" s="55" t="e">
        <f t="shared" si="67"/>
        <v>#DIV/0!</v>
      </c>
      <c r="AN314" s="55">
        <f t="shared" si="68"/>
        <v>-1</v>
      </c>
      <c r="AO314" s="55" t="e">
        <f t="shared" si="69"/>
        <v>#DIV/0!</v>
      </c>
      <c r="AP314" s="55" t="e">
        <f t="shared" si="70"/>
        <v>#DIV/0!</v>
      </c>
      <c r="AQ314" s="55">
        <f t="shared" si="71"/>
        <v>-1</v>
      </c>
      <c r="AR314" s="55" t="e">
        <f t="shared" si="72"/>
        <v>#DIV/0!</v>
      </c>
      <c r="AS314" s="55" t="e">
        <f t="shared" si="73"/>
        <v>#DIV/0!</v>
      </c>
      <c r="AT314" s="55">
        <f t="shared" si="74"/>
        <v>-1</v>
      </c>
      <c r="AU314" s="55">
        <f t="shared" si="75"/>
        <v>-1</v>
      </c>
    </row>
    <row r="315" spans="1:47" x14ac:dyDescent="0.25">
      <c r="A315" s="56">
        <v>2023</v>
      </c>
      <c r="B315" s="57" t="s">
        <v>551</v>
      </c>
      <c r="C315" s="58" t="s">
        <v>552</v>
      </c>
      <c r="D315" s="55">
        <v>1300000</v>
      </c>
      <c r="E315" s="55">
        <v>100280000</v>
      </c>
      <c r="F315" s="55">
        <v>200000</v>
      </c>
      <c r="G315" s="55">
        <v>0</v>
      </c>
      <c r="H315" s="55">
        <v>0</v>
      </c>
      <c r="I315" s="55">
        <v>200000</v>
      </c>
      <c r="J315" s="55">
        <v>0</v>
      </c>
      <c r="K315" s="55">
        <v>0</v>
      </c>
      <c r="L315" s="55">
        <v>200000</v>
      </c>
      <c r="M315" s="55">
        <v>0</v>
      </c>
      <c r="N315" s="55">
        <v>0</v>
      </c>
      <c r="O315" s="55">
        <v>200000</v>
      </c>
      <c r="P315" s="55">
        <v>102380000</v>
      </c>
      <c r="R315" s="55">
        <v>0</v>
      </c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>
        <f t="shared" si="77"/>
        <v>0</v>
      </c>
      <c r="AF315" s="11" t="s">
        <v>551</v>
      </c>
      <c r="AG315" s="5" t="s">
        <v>552</v>
      </c>
      <c r="AH315" s="6">
        <f>+AH316</f>
        <v>0</v>
      </c>
      <c r="AI315" s="55">
        <f t="shared" si="63"/>
        <v>-1</v>
      </c>
      <c r="AJ315" s="55">
        <f t="shared" si="64"/>
        <v>-1</v>
      </c>
      <c r="AK315" s="55">
        <f t="shared" si="65"/>
        <v>-1</v>
      </c>
      <c r="AL315" s="55" t="e">
        <f t="shared" si="66"/>
        <v>#DIV/0!</v>
      </c>
      <c r="AM315" s="55" t="e">
        <f t="shared" si="67"/>
        <v>#DIV/0!</v>
      </c>
      <c r="AN315" s="55">
        <f t="shared" si="68"/>
        <v>-1</v>
      </c>
      <c r="AO315" s="55" t="e">
        <f t="shared" si="69"/>
        <v>#DIV/0!</v>
      </c>
      <c r="AP315" s="55" t="e">
        <f t="shared" si="70"/>
        <v>#DIV/0!</v>
      </c>
      <c r="AQ315" s="55">
        <f t="shared" si="71"/>
        <v>-1</v>
      </c>
      <c r="AR315" s="55" t="e">
        <f t="shared" si="72"/>
        <v>#DIV/0!</v>
      </c>
      <c r="AS315" s="55" t="e">
        <f t="shared" si="73"/>
        <v>#DIV/0!</v>
      </c>
      <c r="AT315" s="55">
        <f t="shared" si="74"/>
        <v>-1</v>
      </c>
      <c r="AU315" s="55">
        <f t="shared" si="75"/>
        <v>-1</v>
      </c>
    </row>
    <row r="316" spans="1:47" x14ac:dyDescent="0.25">
      <c r="A316" s="56">
        <v>2023</v>
      </c>
      <c r="B316" s="57" t="s">
        <v>553</v>
      </c>
      <c r="C316" s="58" t="s">
        <v>552</v>
      </c>
      <c r="D316" s="55">
        <v>1300000</v>
      </c>
      <c r="E316" s="55">
        <v>100280000</v>
      </c>
      <c r="F316" s="55">
        <v>200000</v>
      </c>
      <c r="G316" s="55">
        <v>0</v>
      </c>
      <c r="H316" s="55">
        <v>0</v>
      </c>
      <c r="I316" s="55">
        <v>200000</v>
      </c>
      <c r="J316" s="55">
        <v>0</v>
      </c>
      <c r="K316" s="55">
        <v>0</v>
      </c>
      <c r="L316" s="55">
        <v>200000</v>
      </c>
      <c r="M316" s="55">
        <v>0</v>
      </c>
      <c r="N316" s="55">
        <v>0</v>
      </c>
      <c r="O316" s="55">
        <v>200000</v>
      </c>
      <c r="P316" s="55">
        <v>102380000</v>
      </c>
      <c r="R316" s="55">
        <v>0</v>
      </c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>
        <f t="shared" si="77"/>
        <v>0</v>
      </c>
      <c r="AF316" s="14" t="s">
        <v>553</v>
      </c>
      <c r="AG316" s="9" t="s">
        <v>552</v>
      </c>
      <c r="AH316" s="10">
        <f>+AH317</f>
        <v>0</v>
      </c>
      <c r="AI316" s="55">
        <f t="shared" si="63"/>
        <v>-1</v>
      </c>
      <c r="AJ316" s="55">
        <f t="shared" si="64"/>
        <v>-1</v>
      </c>
      <c r="AK316" s="55">
        <f t="shared" si="65"/>
        <v>-1</v>
      </c>
      <c r="AL316" s="55" t="e">
        <f t="shared" si="66"/>
        <v>#DIV/0!</v>
      </c>
      <c r="AM316" s="55" t="e">
        <f t="shared" si="67"/>
        <v>#DIV/0!</v>
      </c>
      <c r="AN316" s="55">
        <f t="shared" si="68"/>
        <v>-1</v>
      </c>
      <c r="AO316" s="55" t="e">
        <f t="shared" si="69"/>
        <v>#DIV/0!</v>
      </c>
      <c r="AP316" s="55" t="e">
        <f t="shared" si="70"/>
        <v>#DIV/0!</v>
      </c>
      <c r="AQ316" s="55">
        <f t="shared" si="71"/>
        <v>-1</v>
      </c>
      <c r="AR316" s="55" t="e">
        <f t="shared" si="72"/>
        <v>#DIV/0!</v>
      </c>
      <c r="AS316" s="55" t="e">
        <f t="shared" si="73"/>
        <v>#DIV/0!</v>
      </c>
      <c r="AT316" s="55">
        <f t="shared" si="74"/>
        <v>-1</v>
      </c>
      <c r="AU316" s="55">
        <f t="shared" si="75"/>
        <v>-1</v>
      </c>
    </row>
    <row r="317" spans="1:47" x14ac:dyDescent="0.25">
      <c r="A317" s="59">
        <v>2023</v>
      </c>
      <c r="B317" s="60" t="s">
        <v>554</v>
      </c>
      <c r="C317" s="61" t="s">
        <v>555</v>
      </c>
      <c r="D317" s="62">
        <v>1300000</v>
      </c>
      <c r="E317" s="62">
        <v>100280000</v>
      </c>
      <c r="F317" s="62">
        <v>200000</v>
      </c>
      <c r="G317" s="62">
        <v>0</v>
      </c>
      <c r="H317" s="62">
        <v>0</v>
      </c>
      <c r="I317" s="62">
        <v>200000</v>
      </c>
      <c r="J317" s="62">
        <v>0</v>
      </c>
      <c r="K317" s="62">
        <v>0</v>
      </c>
      <c r="L317" s="62">
        <v>200000</v>
      </c>
      <c r="M317" s="62">
        <v>0</v>
      </c>
      <c r="N317" s="62">
        <v>0</v>
      </c>
      <c r="O317" s="62">
        <v>200000</v>
      </c>
      <c r="P317" s="62">
        <v>102380000</v>
      </c>
      <c r="R317" s="62">
        <v>0</v>
      </c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>
        <f t="shared" si="77"/>
        <v>0</v>
      </c>
      <c r="AF317" s="13" t="s">
        <v>554</v>
      </c>
      <c r="AG317" s="25" t="s">
        <v>555</v>
      </c>
      <c r="AH317" s="26">
        <v>0</v>
      </c>
      <c r="AI317" s="62">
        <f t="shared" si="63"/>
        <v>-1</v>
      </c>
      <c r="AJ317" s="62">
        <f t="shared" si="64"/>
        <v>-1</v>
      </c>
      <c r="AK317" s="62">
        <f t="shared" si="65"/>
        <v>-1</v>
      </c>
      <c r="AL317" s="62" t="e">
        <f t="shared" si="66"/>
        <v>#DIV/0!</v>
      </c>
      <c r="AM317" s="62" t="e">
        <f t="shared" si="67"/>
        <v>#DIV/0!</v>
      </c>
      <c r="AN317" s="62">
        <f t="shared" si="68"/>
        <v>-1</v>
      </c>
      <c r="AO317" s="62" t="e">
        <f t="shared" si="69"/>
        <v>#DIV/0!</v>
      </c>
      <c r="AP317" s="62" t="e">
        <f t="shared" si="70"/>
        <v>#DIV/0!</v>
      </c>
      <c r="AQ317" s="62">
        <f t="shared" si="71"/>
        <v>-1</v>
      </c>
      <c r="AR317" s="62" t="e">
        <f t="shared" si="72"/>
        <v>#DIV/0!</v>
      </c>
      <c r="AS317" s="62" t="e">
        <f t="shared" si="73"/>
        <v>#DIV/0!</v>
      </c>
      <c r="AT317" s="62">
        <f t="shared" si="74"/>
        <v>-1</v>
      </c>
      <c r="AU317" s="62">
        <f t="shared" si="75"/>
        <v>-1</v>
      </c>
    </row>
    <row r="318" spans="1:47" x14ac:dyDescent="0.25">
      <c r="A318" s="56">
        <v>2023</v>
      </c>
      <c r="B318" s="57" t="s">
        <v>556</v>
      </c>
      <c r="C318" s="58" t="s">
        <v>557</v>
      </c>
      <c r="D318" s="55">
        <v>0</v>
      </c>
      <c r="E318" s="55">
        <v>117110000</v>
      </c>
      <c r="F318" s="55">
        <v>2220360.8219999075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119330360.82199991</v>
      </c>
      <c r="R318" s="55">
        <v>1643825</v>
      </c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>
        <f t="shared" si="77"/>
        <v>1643825</v>
      </c>
      <c r="AF318" s="11" t="s">
        <v>556</v>
      </c>
      <c r="AG318" s="5" t="s">
        <v>557</v>
      </c>
      <c r="AH318" s="6">
        <f>+AH319</f>
        <v>1643825</v>
      </c>
      <c r="AI318" s="55" t="e">
        <f t="shared" si="63"/>
        <v>#DIV/0!</v>
      </c>
      <c r="AJ318" s="55">
        <f t="shared" si="64"/>
        <v>-1</v>
      </c>
      <c r="AK318" s="55">
        <f t="shared" si="65"/>
        <v>-1</v>
      </c>
      <c r="AL318" s="55" t="e">
        <f t="shared" si="66"/>
        <v>#DIV/0!</v>
      </c>
      <c r="AM318" s="55" t="e">
        <f t="shared" si="67"/>
        <v>#DIV/0!</v>
      </c>
      <c r="AN318" s="55" t="e">
        <f t="shared" si="68"/>
        <v>#DIV/0!</v>
      </c>
      <c r="AO318" s="55" t="e">
        <f t="shared" si="69"/>
        <v>#DIV/0!</v>
      </c>
      <c r="AP318" s="55" t="e">
        <f t="shared" si="70"/>
        <v>#DIV/0!</v>
      </c>
      <c r="AQ318" s="55" t="e">
        <f t="shared" si="71"/>
        <v>#DIV/0!</v>
      </c>
      <c r="AR318" s="55" t="e">
        <f t="shared" si="72"/>
        <v>#DIV/0!</v>
      </c>
      <c r="AS318" s="55" t="e">
        <f t="shared" si="73"/>
        <v>#DIV/0!</v>
      </c>
      <c r="AT318" s="55" t="e">
        <f t="shared" si="74"/>
        <v>#DIV/0!</v>
      </c>
      <c r="AU318" s="55">
        <f t="shared" si="75"/>
        <v>-0.98622458703152649</v>
      </c>
    </row>
    <row r="319" spans="1:47" x14ac:dyDescent="0.25">
      <c r="A319" s="56">
        <v>2023</v>
      </c>
      <c r="B319" s="57" t="s">
        <v>558</v>
      </c>
      <c r="C319" s="58" t="s">
        <v>557</v>
      </c>
      <c r="D319" s="55">
        <v>0</v>
      </c>
      <c r="E319" s="55">
        <v>117110000</v>
      </c>
      <c r="F319" s="55">
        <v>2220360.8219999075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119330360.82199991</v>
      </c>
      <c r="R319" s="55">
        <v>1643825</v>
      </c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>
        <f t="shared" si="77"/>
        <v>1643825</v>
      </c>
      <c r="AF319" s="11" t="s">
        <v>558</v>
      </c>
      <c r="AG319" s="5" t="s">
        <v>557</v>
      </c>
      <c r="AH319" s="6">
        <f>+AH320</f>
        <v>1643825</v>
      </c>
      <c r="AI319" s="55" t="e">
        <f t="shared" si="63"/>
        <v>#DIV/0!</v>
      </c>
      <c r="AJ319" s="55">
        <f t="shared" si="64"/>
        <v>-1</v>
      </c>
      <c r="AK319" s="55">
        <f t="shared" si="65"/>
        <v>-1</v>
      </c>
      <c r="AL319" s="55" t="e">
        <f t="shared" si="66"/>
        <v>#DIV/0!</v>
      </c>
      <c r="AM319" s="55" t="e">
        <f t="shared" si="67"/>
        <v>#DIV/0!</v>
      </c>
      <c r="AN319" s="55" t="e">
        <f t="shared" si="68"/>
        <v>#DIV/0!</v>
      </c>
      <c r="AO319" s="55" t="e">
        <f t="shared" si="69"/>
        <v>#DIV/0!</v>
      </c>
      <c r="AP319" s="55" t="e">
        <f t="shared" si="70"/>
        <v>#DIV/0!</v>
      </c>
      <c r="AQ319" s="55" t="e">
        <f t="shared" si="71"/>
        <v>#DIV/0!</v>
      </c>
      <c r="AR319" s="55" t="e">
        <f t="shared" si="72"/>
        <v>#DIV/0!</v>
      </c>
      <c r="AS319" s="55" t="e">
        <f t="shared" si="73"/>
        <v>#DIV/0!</v>
      </c>
      <c r="AT319" s="55" t="e">
        <f t="shared" si="74"/>
        <v>#DIV/0!</v>
      </c>
      <c r="AU319" s="55">
        <f t="shared" si="75"/>
        <v>-0.98622458703152649</v>
      </c>
    </row>
    <row r="320" spans="1:47" x14ac:dyDescent="0.25">
      <c r="A320" s="56">
        <v>2023</v>
      </c>
      <c r="B320" s="57" t="s">
        <v>559</v>
      </c>
      <c r="C320" s="58" t="s">
        <v>557</v>
      </c>
      <c r="D320" s="55">
        <v>0</v>
      </c>
      <c r="E320" s="55">
        <v>117110000</v>
      </c>
      <c r="F320" s="55">
        <v>2220360.8219999075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119330360.82199991</v>
      </c>
      <c r="R320" s="55">
        <v>1643825</v>
      </c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>
        <f t="shared" si="77"/>
        <v>1643825</v>
      </c>
      <c r="AF320" s="14" t="s">
        <v>559</v>
      </c>
      <c r="AG320" s="9" t="s">
        <v>557</v>
      </c>
      <c r="AH320" s="10">
        <f>+AH321</f>
        <v>1643825</v>
      </c>
      <c r="AI320" s="55" t="e">
        <f t="shared" si="63"/>
        <v>#DIV/0!</v>
      </c>
      <c r="AJ320" s="55">
        <f t="shared" si="64"/>
        <v>-1</v>
      </c>
      <c r="AK320" s="55">
        <f t="shared" si="65"/>
        <v>-1</v>
      </c>
      <c r="AL320" s="55" t="e">
        <f t="shared" si="66"/>
        <v>#DIV/0!</v>
      </c>
      <c r="AM320" s="55" t="e">
        <f t="shared" si="67"/>
        <v>#DIV/0!</v>
      </c>
      <c r="AN320" s="55" t="e">
        <f t="shared" si="68"/>
        <v>#DIV/0!</v>
      </c>
      <c r="AO320" s="55" t="e">
        <f t="shared" si="69"/>
        <v>#DIV/0!</v>
      </c>
      <c r="AP320" s="55" t="e">
        <f t="shared" si="70"/>
        <v>#DIV/0!</v>
      </c>
      <c r="AQ320" s="55" t="e">
        <f t="shared" si="71"/>
        <v>#DIV/0!</v>
      </c>
      <c r="AR320" s="55" t="e">
        <f t="shared" si="72"/>
        <v>#DIV/0!</v>
      </c>
      <c r="AS320" s="55" t="e">
        <f t="shared" si="73"/>
        <v>#DIV/0!</v>
      </c>
      <c r="AT320" s="55" t="e">
        <f t="shared" si="74"/>
        <v>#DIV/0!</v>
      </c>
      <c r="AU320" s="55">
        <f t="shared" si="75"/>
        <v>-0.98622458703152649</v>
      </c>
    </row>
    <row r="321" spans="1:47" x14ac:dyDescent="0.25">
      <c r="A321" s="59">
        <v>2023</v>
      </c>
      <c r="B321" s="60" t="s">
        <v>560</v>
      </c>
      <c r="C321" s="61" t="s">
        <v>557</v>
      </c>
      <c r="D321" s="62">
        <v>0</v>
      </c>
      <c r="E321" s="62">
        <v>117110000</v>
      </c>
      <c r="F321" s="62">
        <v>2220360.8219999075</v>
      </c>
      <c r="G321" s="62">
        <v>0</v>
      </c>
      <c r="H321" s="62">
        <v>0</v>
      </c>
      <c r="I321" s="62">
        <v>0</v>
      </c>
      <c r="J321" s="62">
        <v>0</v>
      </c>
      <c r="K321" s="62">
        <v>0</v>
      </c>
      <c r="L321" s="62">
        <v>0</v>
      </c>
      <c r="M321" s="62">
        <v>0</v>
      </c>
      <c r="N321" s="62">
        <v>0</v>
      </c>
      <c r="O321" s="62">
        <v>0</v>
      </c>
      <c r="P321" s="62">
        <v>119330360.82199991</v>
      </c>
      <c r="R321" s="62">
        <v>1643825</v>
      </c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>
        <f t="shared" si="77"/>
        <v>1643825</v>
      </c>
      <c r="AF321" s="13" t="s">
        <v>560</v>
      </c>
      <c r="AG321" s="25" t="s">
        <v>557</v>
      </c>
      <c r="AH321" s="26">
        <v>1643825</v>
      </c>
      <c r="AI321" s="62" t="e">
        <f t="shared" si="63"/>
        <v>#DIV/0!</v>
      </c>
      <c r="AJ321" s="62">
        <f t="shared" si="64"/>
        <v>-1</v>
      </c>
      <c r="AK321" s="62">
        <f t="shared" si="65"/>
        <v>-1</v>
      </c>
      <c r="AL321" s="62" t="e">
        <f t="shared" si="66"/>
        <v>#DIV/0!</v>
      </c>
      <c r="AM321" s="62" t="e">
        <f t="shared" si="67"/>
        <v>#DIV/0!</v>
      </c>
      <c r="AN321" s="62" t="e">
        <f t="shared" si="68"/>
        <v>#DIV/0!</v>
      </c>
      <c r="AO321" s="62" t="e">
        <f t="shared" si="69"/>
        <v>#DIV/0!</v>
      </c>
      <c r="AP321" s="62" t="e">
        <f t="shared" si="70"/>
        <v>#DIV/0!</v>
      </c>
      <c r="AQ321" s="62" t="e">
        <f t="shared" si="71"/>
        <v>#DIV/0!</v>
      </c>
      <c r="AR321" s="62" t="e">
        <f t="shared" si="72"/>
        <v>#DIV/0!</v>
      </c>
      <c r="AS321" s="62" t="e">
        <f t="shared" si="73"/>
        <v>#DIV/0!</v>
      </c>
      <c r="AT321" s="62" t="e">
        <f t="shared" si="74"/>
        <v>#DIV/0!</v>
      </c>
      <c r="AU321" s="62">
        <f t="shared" si="75"/>
        <v>-0.98622458703152649</v>
      </c>
    </row>
    <row r="322" spans="1:47" x14ac:dyDescent="0.25">
      <c r="A322" s="56">
        <v>2023</v>
      </c>
      <c r="B322" s="57" t="s">
        <v>561</v>
      </c>
      <c r="C322" s="58" t="s">
        <v>562</v>
      </c>
      <c r="D322" s="55">
        <v>0</v>
      </c>
      <c r="E322" s="55">
        <v>401759463</v>
      </c>
      <c r="F322" s="55">
        <v>0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401759463</v>
      </c>
      <c r="R322" s="55">
        <v>0</v>
      </c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>
        <f t="shared" si="77"/>
        <v>0</v>
      </c>
      <c r="AF322" s="11" t="s">
        <v>561</v>
      </c>
      <c r="AG322" s="5" t="s">
        <v>562</v>
      </c>
      <c r="AH322" s="6">
        <f>+AH323+AH325</f>
        <v>0</v>
      </c>
      <c r="AI322" s="55" t="e">
        <f t="shared" si="63"/>
        <v>#DIV/0!</v>
      </c>
      <c r="AJ322" s="55">
        <f t="shared" si="64"/>
        <v>-1</v>
      </c>
      <c r="AK322" s="55" t="e">
        <f t="shared" si="65"/>
        <v>#DIV/0!</v>
      </c>
      <c r="AL322" s="55" t="e">
        <f t="shared" si="66"/>
        <v>#DIV/0!</v>
      </c>
      <c r="AM322" s="55" t="e">
        <f t="shared" si="67"/>
        <v>#DIV/0!</v>
      </c>
      <c r="AN322" s="55" t="e">
        <f t="shared" si="68"/>
        <v>#DIV/0!</v>
      </c>
      <c r="AO322" s="55" t="e">
        <f t="shared" si="69"/>
        <v>#DIV/0!</v>
      </c>
      <c r="AP322" s="55" t="e">
        <f t="shared" si="70"/>
        <v>#DIV/0!</v>
      </c>
      <c r="AQ322" s="55" t="e">
        <f t="shared" si="71"/>
        <v>#DIV/0!</v>
      </c>
      <c r="AR322" s="55" t="e">
        <f t="shared" si="72"/>
        <v>#DIV/0!</v>
      </c>
      <c r="AS322" s="55" t="e">
        <f t="shared" si="73"/>
        <v>#DIV/0!</v>
      </c>
      <c r="AT322" s="55" t="e">
        <f t="shared" si="74"/>
        <v>#DIV/0!</v>
      </c>
      <c r="AU322" s="55">
        <f t="shared" si="75"/>
        <v>-1</v>
      </c>
    </row>
    <row r="323" spans="1:47" x14ac:dyDescent="0.25">
      <c r="A323" s="56">
        <v>2023</v>
      </c>
      <c r="B323" s="57" t="s">
        <v>563</v>
      </c>
      <c r="C323" s="58" t="s">
        <v>564</v>
      </c>
      <c r="D323" s="55">
        <v>0</v>
      </c>
      <c r="E323" s="55">
        <v>361759463</v>
      </c>
      <c r="F323" s="55">
        <v>0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361759463</v>
      </c>
      <c r="R323" s="55">
        <v>0</v>
      </c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>
        <f t="shared" si="77"/>
        <v>0</v>
      </c>
      <c r="AF323" s="14" t="s">
        <v>563</v>
      </c>
      <c r="AG323" s="9" t="s">
        <v>564</v>
      </c>
      <c r="AH323" s="10">
        <f>+AH324</f>
        <v>0</v>
      </c>
      <c r="AI323" s="55" t="e">
        <f t="shared" si="63"/>
        <v>#DIV/0!</v>
      </c>
      <c r="AJ323" s="55">
        <f t="shared" si="64"/>
        <v>-1</v>
      </c>
      <c r="AK323" s="55" t="e">
        <f t="shared" si="65"/>
        <v>#DIV/0!</v>
      </c>
      <c r="AL323" s="55" t="e">
        <f t="shared" si="66"/>
        <v>#DIV/0!</v>
      </c>
      <c r="AM323" s="55" t="e">
        <f t="shared" si="67"/>
        <v>#DIV/0!</v>
      </c>
      <c r="AN323" s="55" t="e">
        <f t="shared" si="68"/>
        <v>#DIV/0!</v>
      </c>
      <c r="AO323" s="55" t="e">
        <f t="shared" si="69"/>
        <v>#DIV/0!</v>
      </c>
      <c r="AP323" s="55" t="e">
        <f t="shared" si="70"/>
        <v>#DIV/0!</v>
      </c>
      <c r="AQ323" s="55" t="e">
        <f t="shared" si="71"/>
        <v>#DIV/0!</v>
      </c>
      <c r="AR323" s="55" t="e">
        <f t="shared" si="72"/>
        <v>#DIV/0!</v>
      </c>
      <c r="AS323" s="55" t="e">
        <f t="shared" si="73"/>
        <v>#DIV/0!</v>
      </c>
      <c r="AT323" s="55" t="e">
        <f t="shared" si="74"/>
        <v>#DIV/0!</v>
      </c>
      <c r="AU323" s="55">
        <f t="shared" si="75"/>
        <v>-1</v>
      </c>
    </row>
    <row r="324" spans="1:47" x14ac:dyDescent="0.25">
      <c r="A324" s="59">
        <v>2023</v>
      </c>
      <c r="B324" s="60" t="s">
        <v>565</v>
      </c>
      <c r="C324" s="61" t="s">
        <v>564</v>
      </c>
      <c r="D324" s="62">
        <v>0</v>
      </c>
      <c r="E324" s="62">
        <v>361759463</v>
      </c>
      <c r="F324" s="62">
        <v>0</v>
      </c>
      <c r="G324" s="62">
        <v>0</v>
      </c>
      <c r="H324" s="62">
        <v>0</v>
      </c>
      <c r="I324" s="62">
        <v>0</v>
      </c>
      <c r="J324" s="62">
        <v>0</v>
      </c>
      <c r="K324" s="62">
        <v>0</v>
      </c>
      <c r="L324" s="62">
        <v>0</v>
      </c>
      <c r="M324" s="62">
        <v>0</v>
      </c>
      <c r="N324" s="62">
        <v>0</v>
      </c>
      <c r="O324" s="62">
        <v>0</v>
      </c>
      <c r="P324" s="62">
        <v>361759463</v>
      </c>
      <c r="R324" s="62">
        <v>0</v>
      </c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>
        <f t="shared" si="77"/>
        <v>0</v>
      </c>
      <c r="AF324" s="13" t="s">
        <v>565</v>
      </c>
      <c r="AG324" s="25" t="s">
        <v>564</v>
      </c>
      <c r="AH324" s="26">
        <v>0</v>
      </c>
      <c r="AI324" s="62" t="e">
        <f t="shared" si="63"/>
        <v>#DIV/0!</v>
      </c>
      <c r="AJ324" s="62">
        <f t="shared" si="64"/>
        <v>-1</v>
      </c>
      <c r="AK324" s="62" t="e">
        <f t="shared" si="65"/>
        <v>#DIV/0!</v>
      </c>
      <c r="AL324" s="62" t="e">
        <f t="shared" si="66"/>
        <v>#DIV/0!</v>
      </c>
      <c r="AM324" s="62" t="e">
        <f t="shared" si="67"/>
        <v>#DIV/0!</v>
      </c>
      <c r="AN324" s="62" t="e">
        <f t="shared" si="68"/>
        <v>#DIV/0!</v>
      </c>
      <c r="AO324" s="62" t="e">
        <f t="shared" si="69"/>
        <v>#DIV/0!</v>
      </c>
      <c r="AP324" s="62" t="e">
        <f t="shared" si="70"/>
        <v>#DIV/0!</v>
      </c>
      <c r="AQ324" s="62" t="e">
        <f t="shared" si="71"/>
        <v>#DIV/0!</v>
      </c>
      <c r="AR324" s="62" t="e">
        <f t="shared" si="72"/>
        <v>#DIV/0!</v>
      </c>
      <c r="AS324" s="62" t="e">
        <f t="shared" si="73"/>
        <v>#DIV/0!</v>
      </c>
      <c r="AT324" s="62" t="e">
        <f t="shared" si="74"/>
        <v>#DIV/0!</v>
      </c>
      <c r="AU324" s="62">
        <f t="shared" si="75"/>
        <v>-1</v>
      </c>
    </row>
    <row r="325" spans="1:47" x14ac:dyDescent="0.25">
      <c r="A325" s="56">
        <v>2023</v>
      </c>
      <c r="B325" s="57" t="s">
        <v>566</v>
      </c>
      <c r="C325" s="58" t="s">
        <v>567</v>
      </c>
      <c r="D325" s="55">
        <v>0</v>
      </c>
      <c r="E325" s="55">
        <v>40000000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40000000</v>
      </c>
      <c r="R325" s="55">
        <v>0</v>
      </c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>
        <f t="shared" si="77"/>
        <v>0</v>
      </c>
      <c r="AF325" s="14" t="s">
        <v>566</v>
      </c>
      <c r="AG325" s="9" t="s">
        <v>567</v>
      </c>
      <c r="AH325" s="10">
        <f>+AH326</f>
        <v>0</v>
      </c>
      <c r="AI325" s="55" t="e">
        <f t="shared" si="63"/>
        <v>#DIV/0!</v>
      </c>
      <c r="AJ325" s="55">
        <f t="shared" si="64"/>
        <v>-1</v>
      </c>
      <c r="AK325" s="55" t="e">
        <f t="shared" si="65"/>
        <v>#DIV/0!</v>
      </c>
      <c r="AL325" s="55" t="e">
        <f t="shared" si="66"/>
        <v>#DIV/0!</v>
      </c>
      <c r="AM325" s="55" t="e">
        <f t="shared" si="67"/>
        <v>#DIV/0!</v>
      </c>
      <c r="AN325" s="55" t="e">
        <f t="shared" si="68"/>
        <v>#DIV/0!</v>
      </c>
      <c r="AO325" s="55" t="e">
        <f t="shared" si="69"/>
        <v>#DIV/0!</v>
      </c>
      <c r="AP325" s="55" t="e">
        <f t="shared" si="70"/>
        <v>#DIV/0!</v>
      </c>
      <c r="AQ325" s="55" t="e">
        <f t="shared" si="71"/>
        <v>#DIV/0!</v>
      </c>
      <c r="AR325" s="55" t="e">
        <f t="shared" si="72"/>
        <v>#DIV/0!</v>
      </c>
      <c r="AS325" s="55" t="e">
        <f t="shared" si="73"/>
        <v>#DIV/0!</v>
      </c>
      <c r="AT325" s="55" t="e">
        <f t="shared" si="74"/>
        <v>#DIV/0!</v>
      </c>
      <c r="AU325" s="55">
        <f t="shared" si="75"/>
        <v>-1</v>
      </c>
    </row>
    <row r="326" spans="1:47" x14ac:dyDescent="0.25">
      <c r="A326" s="59">
        <v>2023</v>
      </c>
      <c r="B326" s="60" t="s">
        <v>568</v>
      </c>
      <c r="C326" s="61" t="s">
        <v>567</v>
      </c>
      <c r="D326" s="62">
        <v>0</v>
      </c>
      <c r="E326" s="62">
        <v>40000000</v>
      </c>
      <c r="F326" s="62">
        <v>0</v>
      </c>
      <c r="G326" s="62">
        <v>0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62">
        <v>0</v>
      </c>
      <c r="N326" s="62">
        <v>0</v>
      </c>
      <c r="O326" s="62">
        <v>0</v>
      </c>
      <c r="P326" s="62">
        <v>40000000</v>
      </c>
      <c r="R326" s="62">
        <v>0</v>
      </c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>
        <f t="shared" si="77"/>
        <v>0</v>
      </c>
      <c r="AF326" s="13" t="s">
        <v>568</v>
      </c>
      <c r="AG326" s="25" t="s">
        <v>567</v>
      </c>
      <c r="AH326" s="26">
        <v>0</v>
      </c>
      <c r="AI326" s="62" t="e">
        <f t="shared" si="63"/>
        <v>#DIV/0!</v>
      </c>
      <c r="AJ326" s="62">
        <f t="shared" si="64"/>
        <v>-1</v>
      </c>
      <c r="AK326" s="62" t="e">
        <f t="shared" si="65"/>
        <v>#DIV/0!</v>
      </c>
      <c r="AL326" s="62" t="e">
        <f t="shared" si="66"/>
        <v>#DIV/0!</v>
      </c>
      <c r="AM326" s="62" t="e">
        <f t="shared" si="67"/>
        <v>#DIV/0!</v>
      </c>
      <c r="AN326" s="62" t="e">
        <f t="shared" si="68"/>
        <v>#DIV/0!</v>
      </c>
      <c r="AO326" s="62" t="e">
        <f t="shared" si="69"/>
        <v>#DIV/0!</v>
      </c>
      <c r="AP326" s="62" t="e">
        <f t="shared" si="70"/>
        <v>#DIV/0!</v>
      </c>
      <c r="AQ326" s="62" t="e">
        <f t="shared" si="71"/>
        <v>#DIV/0!</v>
      </c>
      <c r="AR326" s="62" t="e">
        <f t="shared" si="72"/>
        <v>#DIV/0!</v>
      </c>
      <c r="AS326" s="62" t="e">
        <f t="shared" si="73"/>
        <v>#DIV/0!</v>
      </c>
      <c r="AT326" s="62" t="e">
        <f t="shared" si="74"/>
        <v>#DIV/0!</v>
      </c>
      <c r="AU326" s="62">
        <f t="shared" si="75"/>
        <v>-1</v>
      </c>
    </row>
    <row r="327" spans="1:47" x14ac:dyDescent="0.25">
      <c r="A327" s="56">
        <v>2023</v>
      </c>
      <c r="B327" s="57">
        <v>3</v>
      </c>
      <c r="C327" s="58" t="s">
        <v>569</v>
      </c>
      <c r="D327" s="55">
        <v>5358333333.333334</v>
      </c>
      <c r="E327" s="55">
        <v>2875622879.2744994</v>
      </c>
      <c r="F327" s="55">
        <v>1043333333.3333333</v>
      </c>
      <c r="G327" s="55">
        <v>2975002371.3333335</v>
      </c>
      <c r="H327" s="55">
        <v>248833333.33333334</v>
      </c>
      <c r="I327" s="55">
        <v>559233333.33333337</v>
      </c>
      <c r="J327" s="55">
        <v>0</v>
      </c>
      <c r="K327" s="55">
        <v>235500000</v>
      </c>
      <c r="L327" s="55">
        <v>7156506471</v>
      </c>
      <c r="M327" s="55">
        <v>0</v>
      </c>
      <c r="N327" s="55">
        <v>235500000</v>
      </c>
      <c r="O327" s="55">
        <v>0</v>
      </c>
      <c r="P327" s="55">
        <v>20687865054.941166</v>
      </c>
      <c r="R327" s="55">
        <v>607642564</v>
      </c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>
        <f t="shared" ref="AD327:AD365" si="78">SUM(R327:AC327)</f>
        <v>607642564</v>
      </c>
      <c r="AF327" s="11">
        <v>3</v>
      </c>
      <c r="AG327" s="5" t="s">
        <v>569</v>
      </c>
      <c r="AH327" s="6">
        <f>+AH328+AH373+AH479+AH489</f>
        <v>607642564</v>
      </c>
      <c r="AI327" s="55">
        <f t="shared" si="63"/>
        <v>-0.88659858836702954</v>
      </c>
      <c r="AJ327" s="55">
        <f t="shared" si="64"/>
        <v>-1</v>
      </c>
      <c r="AK327" s="55">
        <f t="shared" si="65"/>
        <v>-1</v>
      </c>
      <c r="AL327" s="55">
        <f t="shared" si="66"/>
        <v>-1</v>
      </c>
      <c r="AM327" s="55">
        <f t="shared" si="67"/>
        <v>-1</v>
      </c>
      <c r="AN327" s="55">
        <f t="shared" si="68"/>
        <v>-1</v>
      </c>
      <c r="AO327" s="55" t="e">
        <f t="shared" si="69"/>
        <v>#DIV/0!</v>
      </c>
      <c r="AP327" s="55">
        <f t="shared" si="70"/>
        <v>-1</v>
      </c>
      <c r="AQ327" s="55">
        <f t="shared" si="71"/>
        <v>-1</v>
      </c>
      <c r="AR327" s="55" t="e">
        <f t="shared" si="72"/>
        <v>#DIV/0!</v>
      </c>
      <c r="AS327" s="55">
        <f t="shared" si="73"/>
        <v>-1</v>
      </c>
      <c r="AT327" s="55" t="e">
        <f t="shared" si="74"/>
        <v>#DIV/0!</v>
      </c>
      <c r="AU327" s="55">
        <f t="shared" si="75"/>
        <v>-0.97062806807825397</v>
      </c>
    </row>
    <row r="328" spans="1:47" x14ac:dyDescent="0.25">
      <c r="A328" s="56">
        <v>2023</v>
      </c>
      <c r="B328" s="57">
        <v>301</v>
      </c>
      <c r="C328" s="58" t="s">
        <v>570</v>
      </c>
      <c r="D328" s="55">
        <v>1339297847</v>
      </c>
      <c r="E328" s="55">
        <v>1145000000</v>
      </c>
      <c r="F328" s="55">
        <v>330000000</v>
      </c>
      <c r="G328" s="55">
        <v>1517000000</v>
      </c>
      <c r="H328" s="55">
        <v>0</v>
      </c>
      <c r="I328" s="55">
        <v>0</v>
      </c>
      <c r="J328" s="55">
        <v>0</v>
      </c>
      <c r="K328" s="55">
        <v>0</v>
      </c>
      <c r="L328" s="55">
        <v>2550000000</v>
      </c>
      <c r="M328" s="55">
        <v>0</v>
      </c>
      <c r="N328" s="55">
        <v>0</v>
      </c>
      <c r="O328" s="55">
        <v>0</v>
      </c>
      <c r="P328" s="55">
        <v>6881297847</v>
      </c>
      <c r="R328" s="55">
        <v>556677664</v>
      </c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>
        <f t="shared" si="78"/>
        <v>556677664</v>
      </c>
      <c r="AF328" s="11">
        <v>301</v>
      </c>
      <c r="AG328" s="5" t="s">
        <v>570</v>
      </c>
      <c r="AH328" s="6">
        <f>+AH329+AH342+AH354+AH365+AH370</f>
        <v>556677664</v>
      </c>
      <c r="AI328" s="55">
        <f t="shared" si="63"/>
        <v>-0.58435110961542525</v>
      </c>
      <c r="AJ328" s="55">
        <f t="shared" si="64"/>
        <v>-1</v>
      </c>
      <c r="AK328" s="55">
        <f t="shared" si="65"/>
        <v>-1</v>
      </c>
      <c r="AL328" s="55">
        <f t="shared" si="66"/>
        <v>-1</v>
      </c>
      <c r="AM328" s="55" t="e">
        <f t="shared" si="67"/>
        <v>#DIV/0!</v>
      </c>
      <c r="AN328" s="55" t="e">
        <f t="shared" si="68"/>
        <v>#DIV/0!</v>
      </c>
      <c r="AO328" s="55" t="e">
        <f t="shared" si="69"/>
        <v>#DIV/0!</v>
      </c>
      <c r="AP328" s="55" t="e">
        <f t="shared" si="70"/>
        <v>#DIV/0!</v>
      </c>
      <c r="AQ328" s="55">
        <f t="shared" si="71"/>
        <v>-1</v>
      </c>
      <c r="AR328" s="55" t="e">
        <f t="shared" si="72"/>
        <v>#DIV/0!</v>
      </c>
      <c r="AS328" s="55" t="e">
        <f t="shared" si="73"/>
        <v>#DIV/0!</v>
      </c>
      <c r="AT328" s="55" t="e">
        <f t="shared" si="74"/>
        <v>#DIV/0!</v>
      </c>
      <c r="AU328" s="55">
        <f t="shared" si="75"/>
        <v>-0.91910280932793931</v>
      </c>
    </row>
    <row r="329" spans="1:47" x14ac:dyDescent="0.25">
      <c r="A329" s="56">
        <v>2023</v>
      </c>
      <c r="B329" s="57">
        <v>30101</v>
      </c>
      <c r="C329" s="58" t="s">
        <v>571</v>
      </c>
      <c r="D329" s="55">
        <v>0</v>
      </c>
      <c r="E329" s="55">
        <v>495000000</v>
      </c>
      <c r="F329" s="55">
        <v>0</v>
      </c>
      <c r="G329" s="55">
        <v>455000000</v>
      </c>
      <c r="H329" s="55">
        <v>0</v>
      </c>
      <c r="I329" s="55">
        <v>0</v>
      </c>
      <c r="J329" s="55">
        <v>0</v>
      </c>
      <c r="K329" s="55">
        <v>0</v>
      </c>
      <c r="L329" s="55">
        <v>300000000</v>
      </c>
      <c r="M329" s="55">
        <v>0</v>
      </c>
      <c r="N329" s="55">
        <v>0</v>
      </c>
      <c r="O329" s="55">
        <v>0</v>
      </c>
      <c r="P329" s="55">
        <v>1250000000</v>
      </c>
      <c r="R329" s="55">
        <v>10000000</v>
      </c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>
        <f t="shared" si="78"/>
        <v>10000000</v>
      </c>
      <c r="AF329" s="11">
        <v>30101</v>
      </c>
      <c r="AG329" s="5" t="s">
        <v>571</v>
      </c>
      <c r="AH329" s="6">
        <f>+AH330+AH334</f>
        <v>10000000</v>
      </c>
      <c r="AI329" s="55" t="e">
        <f t="shared" ref="AI329:AI392" si="79">+(R329-D329)/D329</f>
        <v>#DIV/0!</v>
      </c>
      <c r="AJ329" s="55">
        <f t="shared" si="64"/>
        <v>-1</v>
      </c>
      <c r="AK329" s="55" t="e">
        <f t="shared" si="65"/>
        <v>#DIV/0!</v>
      </c>
      <c r="AL329" s="55">
        <f t="shared" si="66"/>
        <v>-1</v>
      </c>
      <c r="AM329" s="55" t="e">
        <f t="shared" si="67"/>
        <v>#DIV/0!</v>
      </c>
      <c r="AN329" s="55" t="e">
        <f t="shared" si="68"/>
        <v>#DIV/0!</v>
      </c>
      <c r="AO329" s="55" t="e">
        <f t="shared" si="69"/>
        <v>#DIV/0!</v>
      </c>
      <c r="AP329" s="55" t="e">
        <f t="shared" si="70"/>
        <v>#DIV/0!</v>
      </c>
      <c r="AQ329" s="55">
        <f t="shared" si="71"/>
        <v>-1</v>
      </c>
      <c r="AR329" s="55" t="e">
        <f t="shared" si="72"/>
        <v>#DIV/0!</v>
      </c>
      <c r="AS329" s="55" t="e">
        <f t="shared" si="73"/>
        <v>#DIV/0!</v>
      </c>
      <c r="AT329" s="55" t="e">
        <f t="shared" si="74"/>
        <v>#DIV/0!</v>
      </c>
      <c r="AU329" s="55">
        <f t="shared" si="75"/>
        <v>-0.99199999999999999</v>
      </c>
    </row>
    <row r="330" spans="1:47" x14ac:dyDescent="0.25">
      <c r="A330" s="56">
        <v>2023</v>
      </c>
      <c r="B330" s="57">
        <v>3010101</v>
      </c>
      <c r="C330" s="58" t="s">
        <v>572</v>
      </c>
      <c r="D330" s="55">
        <v>0</v>
      </c>
      <c r="E330" s="55">
        <v>0</v>
      </c>
      <c r="F330" s="55">
        <v>0</v>
      </c>
      <c r="G330" s="55">
        <v>450000000</v>
      </c>
      <c r="H330" s="55">
        <v>0</v>
      </c>
      <c r="I330" s="55">
        <v>0</v>
      </c>
      <c r="J330" s="55">
        <v>0</v>
      </c>
      <c r="K330" s="55">
        <v>0</v>
      </c>
      <c r="L330" s="55">
        <v>50000000</v>
      </c>
      <c r="M330" s="55">
        <v>0</v>
      </c>
      <c r="N330" s="55">
        <v>0</v>
      </c>
      <c r="O330" s="55">
        <v>0</v>
      </c>
      <c r="P330" s="55">
        <v>500000000</v>
      </c>
      <c r="R330" s="55">
        <v>0</v>
      </c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>
        <f t="shared" si="78"/>
        <v>0</v>
      </c>
      <c r="AF330" s="14">
        <v>3010101</v>
      </c>
      <c r="AG330" s="9" t="s">
        <v>572</v>
      </c>
      <c r="AH330" s="10">
        <f>+AH331+AH332+AH333</f>
        <v>0</v>
      </c>
      <c r="AI330" s="55" t="e">
        <f t="shared" si="79"/>
        <v>#DIV/0!</v>
      </c>
      <c r="AJ330" s="55" t="e">
        <f t="shared" si="64"/>
        <v>#DIV/0!</v>
      </c>
      <c r="AK330" s="55" t="e">
        <f t="shared" si="65"/>
        <v>#DIV/0!</v>
      </c>
      <c r="AL330" s="55">
        <f t="shared" si="66"/>
        <v>-1</v>
      </c>
      <c r="AM330" s="55" t="e">
        <f t="shared" si="67"/>
        <v>#DIV/0!</v>
      </c>
      <c r="AN330" s="55" t="e">
        <f t="shared" si="68"/>
        <v>#DIV/0!</v>
      </c>
      <c r="AO330" s="55" t="e">
        <f t="shared" si="69"/>
        <v>#DIV/0!</v>
      </c>
      <c r="AP330" s="55" t="e">
        <f t="shared" si="70"/>
        <v>#DIV/0!</v>
      </c>
      <c r="AQ330" s="55">
        <f t="shared" si="71"/>
        <v>-1</v>
      </c>
      <c r="AR330" s="55" t="e">
        <f t="shared" si="72"/>
        <v>#DIV/0!</v>
      </c>
      <c r="AS330" s="55" t="e">
        <f t="shared" si="73"/>
        <v>#DIV/0!</v>
      </c>
      <c r="AT330" s="55" t="e">
        <f t="shared" si="74"/>
        <v>#DIV/0!</v>
      </c>
      <c r="AU330" s="55">
        <f t="shared" si="75"/>
        <v>-1</v>
      </c>
    </row>
    <row r="331" spans="1:47" x14ac:dyDescent="0.25">
      <c r="A331" s="59">
        <v>2023</v>
      </c>
      <c r="B331" s="67">
        <v>301010101</v>
      </c>
      <c r="C331" s="61" t="s">
        <v>573</v>
      </c>
      <c r="D331" s="62"/>
      <c r="E331" s="62"/>
      <c r="F331" s="62"/>
      <c r="G331" s="62">
        <v>0</v>
      </c>
      <c r="H331" s="62"/>
      <c r="I331" s="62"/>
      <c r="J331" s="62"/>
      <c r="K331" s="62"/>
      <c r="L331" s="62">
        <v>50000000</v>
      </c>
      <c r="M331" s="62"/>
      <c r="N331" s="62"/>
      <c r="O331" s="62"/>
      <c r="P331" s="62">
        <v>50000000</v>
      </c>
      <c r="R331" s="62">
        <v>0</v>
      </c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>
        <f t="shared" si="78"/>
        <v>0</v>
      </c>
      <c r="AF331" s="43">
        <v>301010101</v>
      </c>
      <c r="AG331" s="25" t="s">
        <v>573</v>
      </c>
      <c r="AH331" s="26">
        <v>0</v>
      </c>
      <c r="AI331" s="62" t="e">
        <f t="shared" si="79"/>
        <v>#DIV/0!</v>
      </c>
      <c r="AJ331" s="62" t="e">
        <f t="shared" si="64"/>
        <v>#DIV/0!</v>
      </c>
      <c r="AK331" s="62" t="e">
        <f t="shared" si="65"/>
        <v>#DIV/0!</v>
      </c>
      <c r="AL331" s="62" t="e">
        <f t="shared" si="66"/>
        <v>#DIV/0!</v>
      </c>
      <c r="AM331" s="62" t="e">
        <f t="shared" si="67"/>
        <v>#DIV/0!</v>
      </c>
      <c r="AN331" s="62" t="e">
        <f t="shared" si="68"/>
        <v>#DIV/0!</v>
      </c>
      <c r="AO331" s="62" t="e">
        <f t="shared" si="69"/>
        <v>#DIV/0!</v>
      </c>
      <c r="AP331" s="62" t="e">
        <f t="shared" si="70"/>
        <v>#DIV/0!</v>
      </c>
      <c r="AQ331" s="62">
        <f t="shared" si="71"/>
        <v>-1</v>
      </c>
      <c r="AR331" s="62" t="e">
        <f t="shared" si="72"/>
        <v>#DIV/0!</v>
      </c>
      <c r="AS331" s="62" t="e">
        <f t="shared" si="73"/>
        <v>#DIV/0!</v>
      </c>
      <c r="AT331" s="62" t="e">
        <f t="shared" si="74"/>
        <v>#DIV/0!</v>
      </c>
      <c r="AU331" s="62">
        <f t="shared" si="75"/>
        <v>-1</v>
      </c>
    </row>
    <row r="332" spans="1:47" x14ac:dyDescent="0.25">
      <c r="A332" s="59">
        <v>2023</v>
      </c>
      <c r="B332" s="68">
        <v>301010102</v>
      </c>
      <c r="C332" s="61" t="s">
        <v>574</v>
      </c>
      <c r="D332" s="62"/>
      <c r="E332" s="62"/>
      <c r="F332" s="62"/>
      <c r="G332" s="62">
        <v>25000000</v>
      </c>
      <c r="H332" s="62"/>
      <c r="I332" s="62"/>
      <c r="J332" s="62"/>
      <c r="K332" s="62"/>
      <c r="L332" s="62"/>
      <c r="M332" s="62"/>
      <c r="N332" s="62"/>
      <c r="O332" s="62"/>
      <c r="P332" s="62">
        <v>25000000</v>
      </c>
      <c r="R332" s="62">
        <v>0</v>
      </c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>
        <f t="shared" si="78"/>
        <v>0</v>
      </c>
      <c r="AF332" s="44">
        <v>301010102</v>
      </c>
      <c r="AG332" s="25" t="s">
        <v>574</v>
      </c>
      <c r="AH332" s="26">
        <v>0</v>
      </c>
      <c r="AI332" s="62" t="e">
        <f t="shared" si="79"/>
        <v>#DIV/0!</v>
      </c>
      <c r="AJ332" s="62" t="e">
        <f t="shared" si="64"/>
        <v>#DIV/0!</v>
      </c>
      <c r="AK332" s="62" t="e">
        <f t="shared" si="65"/>
        <v>#DIV/0!</v>
      </c>
      <c r="AL332" s="62">
        <f t="shared" si="66"/>
        <v>-1</v>
      </c>
      <c r="AM332" s="62" t="e">
        <f t="shared" si="67"/>
        <v>#DIV/0!</v>
      </c>
      <c r="AN332" s="62" t="e">
        <f t="shared" si="68"/>
        <v>#DIV/0!</v>
      </c>
      <c r="AO332" s="62" t="e">
        <f t="shared" si="69"/>
        <v>#DIV/0!</v>
      </c>
      <c r="AP332" s="62" t="e">
        <f t="shared" si="70"/>
        <v>#DIV/0!</v>
      </c>
      <c r="AQ332" s="62" t="e">
        <f t="shared" si="71"/>
        <v>#DIV/0!</v>
      </c>
      <c r="AR332" s="62" t="e">
        <f t="shared" si="72"/>
        <v>#DIV/0!</v>
      </c>
      <c r="AS332" s="62" t="e">
        <f t="shared" si="73"/>
        <v>#DIV/0!</v>
      </c>
      <c r="AT332" s="62" t="e">
        <f t="shared" si="74"/>
        <v>#DIV/0!</v>
      </c>
      <c r="AU332" s="62">
        <f t="shared" si="75"/>
        <v>-1</v>
      </c>
    </row>
    <row r="333" spans="1:47" x14ac:dyDescent="0.25">
      <c r="A333" s="59">
        <v>2023</v>
      </c>
      <c r="B333" s="69">
        <v>301010103</v>
      </c>
      <c r="C333" s="61" t="s">
        <v>575</v>
      </c>
      <c r="D333" s="62"/>
      <c r="E333" s="62"/>
      <c r="F333" s="62"/>
      <c r="G333" s="62">
        <v>425000000</v>
      </c>
      <c r="H333" s="62"/>
      <c r="I333" s="62"/>
      <c r="J333" s="62"/>
      <c r="K333" s="62"/>
      <c r="L333" s="62"/>
      <c r="M333" s="62"/>
      <c r="N333" s="62"/>
      <c r="O333" s="62"/>
      <c r="P333" s="62">
        <v>425000000</v>
      </c>
      <c r="R333" s="62">
        <v>0</v>
      </c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>
        <f t="shared" si="78"/>
        <v>0</v>
      </c>
      <c r="AF333" s="45">
        <v>301010103</v>
      </c>
      <c r="AG333" s="25" t="s">
        <v>575</v>
      </c>
      <c r="AH333" s="26">
        <v>0</v>
      </c>
      <c r="AI333" s="62" t="e">
        <f t="shared" si="79"/>
        <v>#DIV/0!</v>
      </c>
      <c r="AJ333" s="62" t="e">
        <f t="shared" si="64"/>
        <v>#DIV/0!</v>
      </c>
      <c r="AK333" s="62" t="e">
        <f t="shared" si="65"/>
        <v>#DIV/0!</v>
      </c>
      <c r="AL333" s="62">
        <f t="shared" si="66"/>
        <v>-1</v>
      </c>
      <c r="AM333" s="62" t="e">
        <f t="shared" si="67"/>
        <v>#DIV/0!</v>
      </c>
      <c r="AN333" s="62" t="e">
        <f t="shared" si="68"/>
        <v>#DIV/0!</v>
      </c>
      <c r="AO333" s="62" t="e">
        <f t="shared" si="69"/>
        <v>#DIV/0!</v>
      </c>
      <c r="AP333" s="62" t="e">
        <f t="shared" si="70"/>
        <v>#DIV/0!</v>
      </c>
      <c r="AQ333" s="62" t="e">
        <f t="shared" si="71"/>
        <v>#DIV/0!</v>
      </c>
      <c r="AR333" s="62" t="e">
        <f t="shared" si="72"/>
        <v>#DIV/0!</v>
      </c>
      <c r="AS333" s="62" t="e">
        <f t="shared" si="73"/>
        <v>#DIV/0!</v>
      </c>
      <c r="AT333" s="62" t="e">
        <f t="shared" si="74"/>
        <v>#DIV/0!</v>
      </c>
      <c r="AU333" s="62">
        <f t="shared" si="75"/>
        <v>-1</v>
      </c>
    </row>
    <row r="334" spans="1:47" x14ac:dyDescent="0.25">
      <c r="A334" s="56">
        <v>2023</v>
      </c>
      <c r="B334" s="57">
        <v>3010102</v>
      </c>
      <c r="C334" s="58" t="s">
        <v>576</v>
      </c>
      <c r="D334" s="55">
        <v>0</v>
      </c>
      <c r="E334" s="55">
        <v>495000000</v>
      </c>
      <c r="F334" s="55">
        <v>0</v>
      </c>
      <c r="G334" s="55">
        <v>5000000</v>
      </c>
      <c r="H334" s="55">
        <v>0</v>
      </c>
      <c r="I334" s="55">
        <v>0</v>
      </c>
      <c r="J334" s="55">
        <v>0</v>
      </c>
      <c r="K334" s="55">
        <v>0</v>
      </c>
      <c r="L334" s="55">
        <v>250000000</v>
      </c>
      <c r="M334" s="55">
        <v>0</v>
      </c>
      <c r="N334" s="55">
        <v>0</v>
      </c>
      <c r="O334" s="55">
        <v>0</v>
      </c>
      <c r="P334" s="55">
        <v>750000000</v>
      </c>
      <c r="R334" s="55">
        <v>10000000</v>
      </c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>
        <f t="shared" si="78"/>
        <v>10000000</v>
      </c>
      <c r="AF334" s="11">
        <v>3010102</v>
      </c>
      <c r="AG334" s="5" t="s">
        <v>576</v>
      </c>
      <c r="AH334" s="6">
        <f>+AH335+AH339</f>
        <v>10000000</v>
      </c>
      <c r="AI334" s="55" t="e">
        <f t="shared" si="79"/>
        <v>#DIV/0!</v>
      </c>
      <c r="AJ334" s="55">
        <f t="shared" si="64"/>
        <v>-1</v>
      </c>
      <c r="AK334" s="55" t="e">
        <f t="shared" si="65"/>
        <v>#DIV/0!</v>
      </c>
      <c r="AL334" s="55">
        <f t="shared" si="66"/>
        <v>-1</v>
      </c>
      <c r="AM334" s="55" t="e">
        <f t="shared" si="67"/>
        <v>#DIV/0!</v>
      </c>
      <c r="AN334" s="55" t="e">
        <f t="shared" si="68"/>
        <v>#DIV/0!</v>
      </c>
      <c r="AO334" s="55" t="e">
        <f t="shared" si="69"/>
        <v>#DIV/0!</v>
      </c>
      <c r="AP334" s="55" t="e">
        <f t="shared" si="70"/>
        <v>#DIV/0!</v>
      </c>
      <c r="AQ334" s="55">
        <f t="shared" si="71"/>
        <v>-1</v>
      </c>
      <c r="AR334" s="55" t="e">
        <f t="shared" si="72"/>
        <v>#DIV/0!</v>
      </c>
      <c r="AS334" s="55" t="e">
        <f t="shared" si="73"/>
        <v>#DIV/0!</v>
      </c>
      <c r="AT334" s="55" t="e">
        <f t="shared" si="74"/>
        <v>#DIV/0!</v>
      </c>
      <c r="AU334" s="55">
        <f t="shared" si="75"/>
        <v>-0.98666666666666669</v>
      </c>
    </row>
    <row r="335" spans="1:47" x14ac:dyDescent="0.25">
      <c r="A335" s="56">
        <v>2023</v>
      </c>
      <c r="B335" s="57">
        <v>301010201</v>
      </c>
      <c r="C335" s="58" t="s">
        <v>577</v>
      </c>
      <c r="D335" s="55">
        <v>0</v>
      </c>
      <c r="E335" s="55">
        <v>315000000</v>
      </c>
      <c r="F335" s="55">
        <v>0</v>
      </c>
      <c r="G335" s="55">
        <v>5000000</v>
      </c>
      <c r="H335" s="55">
        <v>0</v>
      </c>
      <c r="I335" s="55">
        <v>0</v>
      </c>
      <c r="J335" s="55">
        <v>0</v>
      </c>
      <c r="K335" s="55">
        <v>0</v>
      </c>
      <c r="L335" s="55">
        <v>180000000</v>
      </c>
      <c r="M335" s="55">
        <v>0</v>
      </c>
      <c r="N335" s="55">
        <v>0</v>
      </c>
      <c r="O335" s="55">
        <v>0</v>
      </c>
      <c r="P335" s="55">
        <v>500000000</v>
      </c>
      <c r="R335" s="55">
        <v>0</v>
      </c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>
        <f t="shared" si="78"/>
        <v>0</v>
      </c>
      <c r="AF335" s="14">
        <v>301010201</v>
      </c>
      <c r="AG335" s="9" t="s">
        <v>577</v>
      </c>
      <c r="AH335" s="10">
        <f>+AH336+AH337+AH338</f>
        <v>0</v>
      </c>
      <c r="AI335" s="55" t="e">
        <f t="shared" si="79"/>
        <v>#DIV/0!</v>
      </c>
      <c r="AJ335" s="55">
        <f t="shared" si="64"/>
        <v>-1</v>
      </c>
      <c r="AK335" s="55" t="e">
        <f t="shared" si="65"/>
        <v>#DIV/0!</v>
      </c>
      <c r="AL335" s="55">
        <f t="shared" si="66"/>
        <v>-1</v>
      </c>
      <c r="AM335" s="55" t="e">
        <f t="shared" si="67"/>
        <v>#DIV/0!</v>
      </c>
      <c r="AN335" s="55" t="e">
        <f t="shared" si="68"/>
        <v>#DIV/0!</v>
      </c>
      <c r="AO335" s="55" t="e">
        <f t="shared" si="69"/>
        <v>#DIV/0!</v>
      </c>
      <c r="AP335" s="55" t="e">
        <f t="shared" si="70"/>
        <v>#DIV/0!</v>
      </c>
      <c r="AQ335" s="55">
        <f t="shared" si="71"/>
        <v>-1</v>
      </c>
      <c r="AR335" s="55" t="e">
        <f t="shared" si="72"/>
        <v>#DIV/0!</v>
      </c>
      <c r="AS335" s="55" t="e">
        <f t="shared" si="73"/>
        <v>#DIV/0!</v>
      </c>
      <c r="AT335" s="55" t="e">
        <f t="shared" si="74"/>
        <v>#DIV/0!</v>
      </c>
      <c r="AU335" s="55">
        <f t="shared" si="75"/>
        <v>-1</v>
      </c>
    </row>
    <row r="336" spans="1:47" x14ac:dyDescent="0.25">
      <c r="A336" s="59">
        <v>2023</v>
      </c>
      <c r="B336" s="67">
        <v>30101020101</v>
      </c>
      <c r="C336" s="61" t="s">
        <v>578</v>
      </c>
      <c r="D336" s="62"/>
      <c r="E336" s="62"/>
      <c r="F336" s="62"/>
      <c r="G336" s="62"/>
      <c r="H336" s="62"/>
      <c r="I336" s="62"/>
      <c r="J336" s="62"/>
      <c r="K336" s="62"/>
      <c r="L336" s="62">
        <v>180000000</v>
      </c>
      <c r="M336" s="62"/>
      <c r="N336" s="62"/>
      <c r="O336" s="62"/>
      <c r="P336" s="62">
        <v>180000000</v>
      </c>
      <c r="R336" s="62">
        <v>0</v>
      </c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>
        <f t="shared" si="78"/>
        <v>0</v>
      </c>
      <c r="AF336" s="43">
        <v>30101020101</v>
      </c>
      <c r="AG336" s="25" t="s">
        <v>578</v>
      </c>
      <c r="AH336" s="26">
        <v>0</v>
      </c>
      <c r="AI336" s="62" t="e">
        <f t="shared" si="79"/>
        <v>#DIV/0!</v>
      </c>
      <c r="AJ336" s="62" t="e">
        <f t="shared" si="64"/>
        <v>#DIV/0!</v>
      </c>
      <c r="AK336" s="62" t="e">
        <f t="shared" si="65"/>
        <v>#DIV/0!</v>
      </c>
      <c r="AL336" s="62" t="e">
        <f t="shared" si="66"/>
        <v>#DIV/0!</v>
      </c>
      <c r="AM336" s="62" t="e">
        <f t="shared" si="67"/>
        <v>#DIV/0!</v>
      </c>
      <c r="AN336" s="62" t="e">
        <f t="shared" si="68"/>
        <v>#DIV/0!</v>
      </c>
      <c r="AO336" s="62" t="e">
        <f t="shared" si="69"/>
        <v>#DIV/0!</v>
      </c>
      <c r="AP336" s="62" t="e">
        <f t="shared" si="70"/>
        <v>#DIV/0!</v>
      </c>
      <c r="AQ336" s="62">
        <f t="shared" si="71"/>
        <v>-1</v>
      </c>
      <c r="AR336" s="62" t="e">
        <f t="shared" si="72"/>
        <v>#DIV/0!</v>
      </c>
      <c r="AS336" s="62" t="e">
        <f t="shared" si="73"/>
        <v>#DIV/0!</v>
      </c>
      <c r="AT336" s="62" t="e">
        <f t="shared" si="74"/>
        <v>#DIV/0!</v>
      </c>
      <c r="AU336" s="62">
        <f t="shared" si="75"/>
        <v>-1</v>
      </c>
    </row>
    <row r="337" spans="1:47" x14ac:dyDescent="0.25">
      <c r="A337" s="59">
        <v>2023</v>
      </c>
      <c r="B337" s="68">
        <v>30101020102</v>
      </c>
      <c r="C337" s="61" t="s">
        <v>579</v>
      </c>
      <c r="D337" s="62"/>
      <c r="E337" s="62"/>
      <c r="F337" s="62"/>
      <c r="G337" s="62">
        <v>5000000</v>
      </c>
      <c r="H337" s="62"/>
      <c r="I337" s="62"/>
      <c r="J337" s="62"/>
      <c r="K337" s="62"/>
      <c r="L337" s="62">
        <v>0</v>
      </c>
      <c r="M337" s="62"/>
      <c r="N337" s="62"/>
      <c r="O337" s="62"/>
      <c r="P337" s="62">
        <v>5000000</v>
      </c>
      <c r="R337" s="62">
        <v>0</v>
      </c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>
        <f t="shared" si="78"/>
        <v>0</v>
      </c>
      <c r="AF337" s="44">
        <v>30101020102</v>
      </c>
      <c r="AG337" s="25" t="s">
        <v>579</v>
      </c>
      <c r="AH337" s="26">
        <v>0</v>
      </c>
      <c r="AI337" s="62" t="e">
        <f t="shared" si="79"/>
        <v>#DIV/0!</v>
      </c>
      <c r="AJ337" s="62" t="e">
        <f t="shared" si="64"/>
        <v>#DIV/0!</v>
      </c>
      <c r="AK337" s="62" t="e">
        <f t="shared" si="65"/>
        <v>#DIV/0!</v>
      </c>
      <c r="AL337" s="62">
        <f t="shared" si="66"/>
        <v>-1</v>
      </c>
      <c r="AM337" s="62" t="e">
        <f t="shared" si="67"/>
        <v>#DIV/0!</v>
      </c>
      <c r="AN337" s="62" t="e">
        <f t="shared" si="68"/>
        <v>#DIV/0!</v>
      </c>
      <c r="AO337" s="62" t="e">
        <f t="shared" si="69"/>
        <v>#DIV/0!</v>
      </c>
      <c r="AP337" s="62" t="e">
        <f t="shared" si="70"/>
        <v>#DIV/0!</v>
      </c>
      <c r="AQ337" s="62" t="e">
        <f t="shared" si="71"/>
        <v>#DIV/0!</v>
      </c>
      <c r="AR337" s="62" t="e">
        <f t="shared" si="72"/>
        <v>#DIV/0!</v>
      </c>
      <c r="AS337" s="62" t="e">
        <f t="shared" si="73"/>
        <v>#DIV/0!</v>
      </c>
      <c r="AT337" s="62" t="e">
        <f t="shared" si="74"/>
        <v>#DIV/0!</v>
      </c>
      <c r="AU337" s="62">
        <f t="shared" si="75"/>
        <v>-1</v>
      </c>
    </row>
    <row r="338" spans="1:47" x14ac:dyDescent="0.25">
      <c r="A338" s="59">
        <v>2023</v>
      </c>
      <c r="B338" s="69">
        <v>30101020103</v>
      </c>
      <c r="C338" s="61" t="s">
        <v>580</v>
      </c>
      <c r="D338" s="62"/>
      <c r="E338" s="62">
        <v>315000000</v>
      </c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>
        <v>315000000</v>
      </c>
      <c r="R338" s="62">
        <v>0</v>
      </c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>
        <f t="shared" si="78"/>
        <v>0</v>
      </c>
      <c r="AF338" s="45">
        <v>30101020103</v>
      </c>
      <c r="AG338" s="25" t="s">
        <v>580</v>
      </c>
      <c r="AH338" s="26">
        <v>0</v>
      </c>
      <c r="AI338" s="62" t="e">
        <f t="shared" si="79"/>
        <v>#DIV/0!</v>
      </c>
      <c r="AJ338" s="62">
        <f t="shared" si="64"/>
        <v>-1</v>
      </c>
      <c r="AK338" s="62" t="e">
        <f t="shared" si="65"/>
        <v>#DIV/0!</v>
      </c>
      <c r="AL338" s="62" t="e">
        <f t="shared" si="66"/>
        <v>#DIV/0!</v>
      </c>
      <c r="AM338" s="62" t="e">
        <f t="shared" si="67"/>
        <v>#DIV/0!</v>
      </c>
      <c r="AN338" s="62" t="e">
        <f t="shared" si="68"/>
        <v>#DIV/0!</v>
      </c>
      <c r="AO338" s="62" t="e">
        <f t="shared" si="69"/>
        <v>#DIV/0!</v>
      </c>
      <c r="AP338" s="62" t="e">
        <f t="shared" si="70"/>
        <v>#DIV/0!</v>
      </c>
      <c r="AQ338" s="62" t="e">
        <f t="shared" si="71"/>
        <v>#DIV/0!</v>
      </c>
      <c r="AR338" s="62" t="e">
        <f t="shared" si="72"/>
        <v>#DIV/0!</v>
      </c>
      <c r="AS338" s="62" t="e">
        <f t="shared" si="73"/>
        <v>#DIV/0!</v>
      </c>
      <c r="AT338" s="62" t="e">
        <f t="shared" si="74"/>
        <v>#DIV/0!</v>
      </c>
      <c r="AU338" s="62">
        <f t="shared" si="75"/>
        <v>-1</v>
      </c>
    </row>
    <row r="339" spans="1:47" x14ac:dyDescent="0.25">
      <c r="A339" s="56">
        <v>2023</v>
      </c>
      <c r="B339" s="57">
        <v>301010202</v>
      </c>
      <c r="C339" s="58" t="s">
        <v>581</v>
      </c>
      <c r="D339" s="55">
        <v>0</v>
      </c>
      <c r="E339" s="55">
        <v>180000000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70000000</v>
      </c>
      <c r="M339" s="55">
        <v>0</v>
      </c>
      <c r="N339" s="55">
        <v>0</v>
      </c>
      <c r="O339" s="55">
        <v>0</v>
      </c>
      <c r="P339" s="55">
        <v>250000000</v>
      </c>
      <c r="R339" s="55">
        <v>10000000</v>
      </c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>
        <f t="shared" si="78"/>
        <v>10000000</v>
      </c>
      <c r="AF339" s="14">
        <v>301010202</v>
      </c>
      <c r="AG339" s="9" t="s">
        <v>581</v>
      </c>
      <c r="AH339" s="10">
        <f>+AH340+AH341</f>
        <v>10000000</v>
      </c>
      <c r="AI339" s="55" t="e">
        <f t="shared" si="79"/>
        <v>#DIV/0!</v>
      </c>
      <c r="AJ339" s="55">
        <f t="shared" si="64"/>
        <v>-1</v>
      </c>
      <c r="AK339" s="55" t="e">
        <f t="shared" si="65"/>
        <v>#DIV/0!</v>
      </c>
      <c r="AL339" s="55" t="e">
        <f t="shared" si="66"/>
        <v>#DIV/0!</v>
      </c>
      <c r="AM339" s="55" t="e">
        <f t="shared" si="67"/>
        <v>#DIV/0!</v>
      </c>
      <c r="AN339" s="55" t="e">
        <f t="shared" si="68"/>
        <v>#DIV/0!</v>
      </c>
      <c r="AO339" s="55" t="e">
        <f t="shared" si="69"/>
        <v>#DIV/0!</v>
      </c>
      <c r="AP339" s="55" t="e">
        <f t="shared" si="70"/>
        <v>#DIV/0!</v>
      </c>
      <c r="AQ339" s="55">
        <f t="shared" si="71"/>
        <v>-1</v>
      </c>
      <c r="AR339" s="55" t="e">
        <f t="shared" si="72"/>
        <v>#DIV/0!</v>
      </c>
      <c r="AS339" s="55" t="e">
        <f t="shared" si="73"/>
        <v>#DIV/0!</v>
      </c>
      <c r="AT339" s="55" t="e">
        <f t="shared" si="74"/>
        <v>#DIV/0!</v>
      </c>
      <c r="AU339" s="55">
        <f t="shared" si="75"/>
        <v>-0.96</v>
      </c>
    </row>
    <row r="340" spans="1:47" x14ac:dyDescent="0.25">
      <c r="A340" s="59">
        <v>2023</v>
      </c>
      <c r="B340" s="67">
        <v>30101020201</v>
      </c>
      <c r="C340" s="61" t="s">
        <v>582</v>
      </c>
      <c r="D340" s="62"/>
      <c r="E340" s="62"/>
      <c r="F340" s="62"/>
      <c r="G340" s="62"/>
      <c r="H340" s="62"/>
      <c r="I340" s="62"/>
      <c r="J340" s="62"/>
      <c r="K340" s="62"/>
      <c r="L340" s="62">
        <v>70000000</v>
      </c>
      <c r="M340" s="62"/>
      <c r="N340" s="62"/>
      <c r="O340" s="62"/>
      <c r="P340" s="62">
        <v>70000000</v>
      </c>
      <c r="R340" s="62">
        <v>0</v>
      </c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>
        <f t="shared" si="78"/>
        <v>0</v>
      </c>
      <c r="AF340" s="43">
        <v>30101020201</v>
      </c>
      <c r="AG340" s="25" t="s">
        <v>582</v>
      </c>
      <c r="AH340" s="26">
        <v>0</v>
      </c>
      <c r="AI340" s="62" t="e">
        <f t="shared" si="79"/>
        <v>#DIV/0!</v>
      </c>
      <c r="AJ340" s="62" t="e">
        <f t="shared" si="64"/>
        <v>#DIV/0!</v>
      </c>
      <c r="AK340" s="62" t="e">
        <f t="shared" si="65"/>
        <v>#DIV/0!</v>
      </c>
      <c r="AL340" s="62" t="e">
        <f t="shared" si="66"/>
        <v>#DIV/0!</v>
      </c>
      <c r="AM340" s="62" t="e">
        <f t="shared" si="67"/>
        <v>#DIV/0!</v>
      </c>
      <c r="AN340" s="62" t="e">
        <f t="shared" si="68"/>
        <v>#DIV/0!</v>
      </c>
      <c r="AO340" s="62" t="e">
        <f t="shared" si="69"/>
        <v>#DIV/0!</v>
      </c>
      <c r="AP340" s="62" t="e">
        <f t="shared" si="70"/>
        <v>#DIV/0!</v>
      </c>
      <c r="AQ340" s="62">
        <f t="shared" si="71"/>
        <v>-1</v>
      </c>
      <c r="AR340" s="62" t="e">
        <f t="shared" si="72"/>
        <v>#DIV/0!</v>
      </c>
      <c r="AS340" s="62" t="e">
        <f t="shared" si="73"/>
        <v>#DIV/0!</v>
      </c>
      <c r="AT340" s="62" t="e">
        <f t="shared" si="74"/>
        <v>#DIV/0!</v>
      </c>
      <c r="AU340" s="62">
        <f t="shared" si="75"/>
        <v>-1</v>
      </c>
    </row>
    <row r="341" spans="1:47" x14ac:dyDescent="0.25">
      <c r="A341" s="59">
        <v>2023</v>
      </c>
      <c r="B341" s="69">
        <v>30101020203</v>
      </c>
      <c r="C341" s="61" t="s">
        <v>583</v>
      </c>
      <c r="D341" s="62"/>
      <c r="E341" s="62">
        <v>180000000</v>
      </c>
      <c r="F341" s="62"/>
      <c r="G341" s="62"/>
      <c r="H341" s="62"/>
      <c r="I341" s="62"/>
      <c r="J341" s="62"/>
      <c r="K341" s="62"/>
      <c r="L341" s="62">
        <v>0</v>
      </c>
      <c r="M341" s="62"/>
      <c r="N341" s="62"/>
      <c r="O341" s="62"/>
      <c r="P341" s="62">
        <v>180000000</v>
      </c>
      <c r="R341" s="62">
        <v>10000000</v>
      </c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>
        <f t="shared" si="78"/>
        <v>10000000</v>
      </c>
      <c r="AF341" s="45">
        <v>30101020203</v>
      </c>
      <c r="AG341" s="25" t="s">
        <v>583</v>
      </c>
      <c r="AH341" s="26">
        <v>10000000</v>
      </c>
      <c r="AI341" s="62" t="e">
        <f t="shared" si="79"/>
        <v>#DIV/0!</v>
      </c>
      <c r="AJ341" s="62">
        <f t="shared" si="64"/>
        <v>-1</v>
      </c>
      <c r="AK341" s="62" t="e">
        <f t="shared" si="65"/>
        <v>#DIV/0!</v>
      </c>
      <c r="AL341" s="62" t="e">
        <f t="shared" si="66"/>
        <v>#DIV/0!</v>
      </c>
      <c r="AM341" s="62" t="e">
        <f t="shared" si="67"/>
        <v>#DIV/0!</v>
      </c>
      <c r="AN341" s="62" t="e">
        <f t="shared" si="68"/>
        <v>#DIV/0!</v>
      </c>
      <c r="AO341" s="62" t="e">
        <f t="shared" si="69"/>
        <v>#DIV/0!</v>
      </c>
      <c r="AP341" s="62" t="e">
        <f t="shared" si="70"/>
        <v>#DIV/0!</v>
      </c>
      <c r="AQ341" s="62" t="e">
        <f t="shared" si="71"/>
        <v>#DIV/0!</v>
      </c>
      <c r="AR341" s="62" t="e">
        <f t="shared" si="72"/>
        <v>#DIV/0!</v>
      </c>
      <c r="AS341" s="62" t="e">
        <f t="shared" si="73"/>
        <v>#DIV/0!</v>
      </c>
      <c r="AT341" s="62" t="e">
        <f t="shared" si="74"/>
        <v>#DIV/0!</v>
      </c>
      <c r="AU341" s="62">
        <f t="shared" si="75"/>
        <v>-0.94444444444444442</v>
      </c>
    </row>
    <row r="342" spans="1:47" x14ac:dyDescent="0.25">
      <c r="A342" s="56">
        <v>2023</v>
      </c>
      <c r="B342" s="57">
        <v>30102</v>
      </c>
      <c r="C342" s="58" t="s">
        <v>584</v>
      </c>
      <c r="D342" s="55">
        <v>1339297847</v>
      </c>
      <c r="E342" s="55">
        <v>150000000</v>
      </c>
      <c r="F342" s="55">
        <v>0</v>
      </c>
      <c r="G342" s="55">
        <v>312000000</v>
      </c>
      <c r="H342" s="55">
        <v>0</v>
      </c>
      <c r="I342" s="55">
        <v>0</v>
      </c>
      <c r="J342" s="55">
        <v>0</v>
      </c>
      <c r="K342" s="55">
        <v>0</v>
      </c>
      <c r="L342" s="55">
        <v>910000000</v>
      </c>
      <c r="M342" s="55">
        <v>0</v>
      </c>
      <c r="N342" s="55">
        <v>0</v>
      </c>
      <c r="O342" s="55">
        <v>0</v>
      </c>
      <c r="P342" s="55">
        <v>2711297847</v>
      </c>
      <c r="R342" s="55">
        <v>546677664</v>
      </c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>
        <f t="shared" si="78"/>
        <v>546677664</v>
      </c>
      <c r="AF342" s="11">
        <v>30102</v>
      </c>
      <c r="AG342" s="5" t="s">
        <v>584</v>
      </c>
      <c r="AH342" s="6">
        <f>+AH343</f>
        <v>546677664</v>
      </c>
      <c r="AI342" s="55">
        <f t="shared" si="79"/>
        <v>-0.59181770864147443</v>
      </c>
      <c r="AJ342" s="55">
        <f t="shared" si="64"/>
        <v>-1</v>
      </c>
      <c r="AK342" s="55" t="e">
        <f t="shared" si="65"/>
        <v>#DIV/0!</v>
      </c>
      <c r="AL342" s="55">
        <f t="shared" si="66"/>
        <v>-1</v>
      </c>
      <c r="AM342" s="55" t="e">
        <f t="shared" si="67"/>
        <v>#DIV/0!</v>
      </c>
      <c r="AN342" s="55" t="e">
        <f t="shared" si="68"/>
        <v>#DIV/0!</v>
      </c>
      <c r="AO342" s="55" t="e">
        <f t="shared" si="69"/>
        <v>#DIV/0!</v>
      </c>
      <c r="AP342" s="55" t="e">
        <f t="shared" si="70"/>
        <v>#DIV/0!</v>
      </c>
      <c r="AQ342" s="55">
        <f t="shared" si="71"/>
        <v>-1</v>
      </c>
      <c r="AR342" s="55" t="e">
        <f t="shared" si="72"/>
        <v>#DIV/0!</v>
      </c>
      <c r="AS342" s="55" t="e">
        <f t="shared" si="73"/>
        <v>#DIV/0!</v>
      </c>
      <c r="AT342" s="55" t="e">
        <f t="shared" si="74"/>
        <v>#DIV/0!</v>
      </c>
      <c r="AU342" s="55">
        <f t="shared" si="75"/>
        <v>-0.79837048718019354</v>
      </c>
    </row>
    <row r="343" spans="1:47" x14ac:dyDescent="0.25">
      <c r="A343" s="56">
        <v>2023</v>
      </c>
      <c r="B343" s="57">
        <v>3010201</v>
      </c>
      <c r="C343" s="58" t="s">
        <v>585</v>
      </c>
      <c r="D343" s="55">
        <v>1339297847</v>
      </c>
      <c r="E343" s="55">
        <v>150000000</v>
      </c>
      <c r="F343" s="55">
        <v>0</v>
      </c>
      <c r="G343" s="55">
        <v>312000000</v>
      </c>
      <c r="H343" s="55">
        <v>0</v>
      </c>
      <c r="I343" s="55">
        <v>0</v>
      </c>
      <c r="J343" s="55">
        <v>0</v>
      </c>
      <c r="K343" s="55">
        <v>0</v>
      </c>
      <c r="L343" s="55">
        <v>910000000</v>
      </c>
      <c r="M343" s="55">
        <v>0</v>
      </c>
      <c r="N343" s="55">
        <v>0</v>
      </c>
      <c r="O343" s="55">
        <v>0</v>
      </c>
      <c r="P343" s="55">
        <v>2711297847</v>
      </c>
      <c r="R343" s="55">
        <v>546677664</v>
      </c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>
        <f t="shared" si="78"/>
        <v>546677664</v>
      </c>
      <c r="AF343" s="11">
        <v>3010201</v>
      </c>
      <c r="AG343" s="5" t="s">
        <v>585</v>
      </c>
      <c r="AH343" s="6">
        <f>+AH344+AH351</f>
        <v>546677664</v>
      </c>
      <c r="AI343" s="55">
        <f t="shared" si="79"/>
        <v>-0.59181770864147443</v>
      </c>
      <c r="AJ343" s="55">
        <f t="shared" si="64"/>
        <v>-1</v>
      </c>
      <c r="AK343" s="55" t="e">
        <f t="shared" si="65"/>
        <v>#DIV/0!</v>
      </c>
      <c r="AL343" s="55">
        <f t="shared" si="66"/>
        <v>-1</v>
      </c>
      <c r="AM343" s="55" t="e">
        <f t="shared" si="67"/>
        <v>#DIV/0!</v>
      </c>
      <c r="AN343" s="55" t="e">
        <f t="shared" si="68"/>
        <v>#DIV/0!</v>
      </c>
      <c r="AO343" s="55" t="e">
        <f t="shared" si="69"/>
        <v>#DIV/0!</v>
      </c>
      <c r="AP343" s="55" t="e">
        <f t="shared" si="70"/>
        <v>#DIV/0!</v>
      </c>
      <c r="AQ343" s="55">
        <f t="shared" si="71"/>
        <v>-1</v>
      </c>
      <c r="AR343" s="55" t="e">
        <f t="shared" si="72"/>
        <v>#DIV/0!</v>
      </c>
      <c r="AS343" s="55" t="e">
        <f t="shared" si="73"/>
        <v>#DIV/0!</v>
      </c>
      <c r="AT343" s="55" t="e">
        <f t="shared" si="74"/>
        <v>#DIV/0!</v>
      </c>
      <c r="AU343" s="55">
        <f t="shared" si="75"/>
        <v>-0.79837048718019354</v>
      </c>
    </row>
    <row r="344" spans="1:47" x14ac:dyDescent="0.25">
      <c r="A344" s="56">
        <v>2023</v>
      </c>
      <c r="B344" s="57">
        <v>301020101</v>
      </c>
      <c r="C344" s="58" t="s">
        <v>586</v>
      </c>
      <c r="D344" s="55">
        <v>1339297847</v>
      </c>
      <c r="E344" s="55">
        <v>0</v>
      </c>
      <c r="F344" s="55">
        <v>0</v>
      </c>
      <c r="G344" s="55">
        <v>312000000</v>
      </c>
      <c r="H344" s="55">
        <v>0</v>
      </c>
      <c r="I344" s="55">
        <v>0</v>
      </c>
      <c r="J344" s="55">
        <v>0</v>
      </c>
      <c r="K344" s="55">
        <v>0</v>
      </c>
      <c r="L344" s="55">
        <v>660000000</v>
      </c>
      <c r="M344" s="55">
        <v>0</v>
      </c>
      <c r="N344" s="55">
        <v>0</v>
      </c>
      <c r="O344" s="55">
        <v>0</v>
      </c>
      <c r="P344" s="55">
        <v>2311297847</v>
      </c>
      <c r="R344" s="55">
        <v>546677664</v>
      </c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>
        <f t="shared" si="78"/>
        <v>546677664</v>
      </c>
      <c r="AF344" s="14">
        <v>301020101</v>
      </c>
      <c r="AG344" s="9" t="s">
        <v>586</v>
      </c>
      <c r="AH344" s="10">
        <f>+AH345+AH349</f>
        <v>546677664</v>
      </c>
      <c r="AI344" s="55">
        <f t="shared" si="79"/>
        <v>-0.59181770864147443</v>
      </c>
      <c r="AJ344" s="55" t="e">
        <f t="shared" ref="AJ344:AJ407" si="80">+(S344-E344)/E344</f>
        <v>#DIV/0!</v>
      </c>
      <c r="AK344" s="55" t="e">
        <f t="shared" ref="AK344:AK407" si="81">+(T344-F344)/F344</f>
        <v>#DIV/0!</v>
      </c>
      <c r="AL344" s="55">
        <f t="shared" ref="AL344:AL407" si="82">+(U344-G344)/G344</f>
        <v>-1</v>
      </c>
      <c r="AM344" s="55" t="e">
        <f t="shared" ref="AM344:AM407" si="83">+(V344-H344)/H344</f>
        <v>#DIV/0!</v>
      </c>
      <c r="AN344" s="55" t="e">
        <f t="shared" ref="AN344:AN407" si="84">+(W344-I344)/I344</f>
        <v>#DIV/0!</v>
      </c>
      <c r="AO344" s="55" t="e">
        <f t="shared" ref="AO344:AO407" si="85">+(X344-J344)/J344</f>
        <v>#DIV/0!</v>
      </c>
      <c r="AP344" s="55" t="e">
        <f t="shared" ref="AP344:AP407" si="86">+(Y344-K344)/K344</f>
        <v>#DIV/0!</v>
      </c>
      <c r="AQ344" s="55">
        <f t="shared" ref="AQ344:AQ407" si="87">+(Z344-L344)/L344</f>
        <v>-1</v>
      </c>
      <c r="AR344" s="55" t="e">
        <f t="shared" ref="AR344:AR407" si="88">+(AA344-M344)/M344</f>
        <v>#DIV/0!</v>
      </c>
      <c r="AS344" s="55" t="e">
        <f t="shared" ref="AS344:AS407" si="89">+(AB344-N344)/N344</f>
        <v>#DIV/0!</v>
      </c>
      <c r="AT344" s="55" t="e">
        <f t="shared" ref="AT344:AT407" si="90">+(AC344-O344)/O344</f>
        <v>#DIV/0!</v>
      </c>
      <c r="AU344" s="55">
        <f t="shared" ref="AU344:AU407" si="91">+(AD344-P344)/P344</f>
        <v>-0.76347589095469792</v>
      </c>
    </row>
    <row r="345" spans="1:47" x14ac:dyDescent="0.25">
      <c r="A345" s="56">
        <v>2023</v>
      </c>
      <c r="B345" s="57">
        <v>30102010101</v>
      </c>
      <c r="C345" s="58" t="s">
        <v>587</v>
      </c>
      <c r="D345" s="55">
        <v>1339297847</v>
      </c>
      <c r="E345" s="55">
        <v>0</v>
      </c>
      <c r="F345" s="55">
        <v>0</v>
      </c>
      <c r="G345" s="55">
        <v>312000000</v>
      </c>
      <c r="H345" s="55">
        <v>0</v>
      </c>
      <c r="I345" s="55">
        <v>0</v>
      </c>
      <c r="J345" s="55">
        <v>0</v>
      </c>
      <c r="K345" s="55">
        <v>0</v>
      </c>
      <c r="L345" s="55">
        <v>650000000</v>
      </c>
      <c r="M345" s="55">
        <v>0</v>
      </c>
      <c r="N345" s="55">
        <v>0</v>
      </c>
      <c r="O345" s="55">
        <v>0</v>
      </c>
      <c r="P345" s="55">
        <v>2301297847</v>
      </c>
      <c r="R345" s="55">
        <v>546677664</v>
      </c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>
        <f t="shared" si="78"/>
        <v>546677664</v>
      </c>
      <c r="AF345" s="14">
        <v>30102010101</v>
      </c>
      <c r="AG345" s="9" t="s">
        <v>587</v>
      </c>
      <c r="AH345" s="10">
        <f>+AH346+AH347+AH348</f>
        <v>546677664</v>
      </c>
      <c r="AI345" s="55">
        <f t="shared" si="79"/>
        <v>-0.59181770864147443</v>
      </c>
      <c r="AJ345" s="55" t="e">
        <f t="shared" si="80"/>
        <v>#DIV/0!</v>
      </c>
      <c r="AK345" s="55" t="e">
        <f t="shared" si="81"/>
        <v>#DIV/0!</v>
      </c>
      <c r="AL345" s="55">
        <f t="shared" si="82"/>
        <v>-1</v>
      </c>
      <c r="AM345" s="55" t="e">
        <f t="shared" si="83"/>
        <v>#DIV/0!</v>
      </c>
      <c r="AN345" s="55" t="e">
        <f t="shared" si="84"/>
        <v>#DIV/0!</v>
      </c>
      <c r="AO345" s="55" t="e">
        <f t="shared" si="85"/>
        <v>#DIV/0!</v>
      </c>
      <c r="AP345" s="55" t="e">
        <f t="shared" si="86"/>
        <v>#DIV/0!</v>
      </c>
      <c r="AQ345" s="55">
        <f t="shared" si="87"/>
        <v>-1</v>
      </c>
      <c r="AR345" s="55" t="e">
        <f t="shared" si="88"/>
        <v>#DIV/0!</v>
      </c>
      <c r="AS345" s="55" t="e">
        <f t="shared" si="89"/>
        <v>#DIV/0!</v>
      </c>
      <c r="AT345" s="55" t="e">
        <f t="shared" si="90"/>
        <v>#DIV/0!</v>
      </c>
      <c r="AU345" s="55">
        <f t="shared" si="91"/>
        <v>-0.76244810522346962</v>
      </c>
    </row>
    <row r="346" spans="1:47" x14ac:dyDescent="0.25">
      <c r="A346" s="59">
        <v>2023</v>
      </c>
      <c r="B346" s="67">
        <v>3010201010101</v>
      </c>
      <c r="C346" s="61" t="s">
        <v>588</v>
      </c>
      <c r="D346" s="62"/>
      <c r="E346" s="62"/>
      <c r="F346" s="62"/>
      <c r="G346" s="62"/>
      <c r="H346" s="62"/>
      <c r="I346" s="62"/>
      <c r="J346" s="62"/>
      <c r="K346" s="62"/>
      <c r="L346" s="62">
        <v>650000000</v>
      </c>
      <c r="M346" s="62"/>
      <c r="N346" s="62"/>
      <c r="O346" s="62"/>
      <c r="P346" s="62">
        <v>650000000</v>
      </c>
      <c r="R346" s="62">
        <v>-2481704</v>
      </c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>
        <f t="shared" si="78"/>
        <v>-2481704</v>
      </c>
      <c r="AF346" s="43">
        <v>3010201010101</v>
      </c>
      <c r="AG346" s="25" t="s">
        <v>588</v>
      </c>
      <c r="AH346" s="26">
        <v>-2481704</v>
      </c>
      <c r="AI346" s="62" t="e">
        <f t="shared" si="79"/>
        <v>#DIV/0!</v>
      </c>
      <c r="AJ346" s="62" t="e">
        <f t="shared" si="80"/>
        <v>#DIV/0!</v>
      </c>
      <c r="AK346" s="62" t="e">
        <f t="shared" si="81"/>
        <v>#DIV/0!</v>
      </c>
      <c r="AL346" s="62" t="e">
        <f t="shared" si="82"/>
        <v>#DIV/0!</v>
      </c>
      <c r="AM346" s="62" t="e">
        <f t="shared" si="83"/>
        <v>#DIV/0!</v>
      </c>
      <c r="AN346" s="62" t="e">
        <f t="shared" si="84"/>
        <v>#DIV/0!</v>
      </c>
      <c r="AO346" s="62" t="e">
        <f t="shared" si="85"/>
        <v>#DIV/0!</v>
      </c>
      <c r="AP346" s="62" t="e">
        <f t="shared" si="86"/>
        <v>#DIV/0!</v>
      </c>
      <c r="AQ346" s="62">
        <f t="shared" si="87"/>
        <v>-1</v>
      </c>
      <c r="AR346" s="62" t="e">
        <f t="shared" si="88"/>
        <v>#DIV/0!</v>
      </c>
      <c r="AS346" s="62" t="e">
        <f t="shared" si="89"/>
        <v>#DIV/0!</v>
      </c>
      <c r="AT346" s="62" t="e">
        <f t="shared" si="90"/>
        <v>#DIV/0!</v>
      </c>
      <c r="AU346" s="62">
        <f t="shared" si="91"/>
        <v>-1.0038180061538462</v>
      </c>
    </row>
    <row r="347" spans="1:47" x14ac:dyDescent="0.25">
      <c r="A347" s="59">
        <v>2023</v>
      </c>
      <c r="B347" s="68">
        <v>3010201010102</v>
      </c>
      <c r="C347" s="61" t="s">
        <v>589</v>
      </c>
      <c r="D347" s="62"/>
      <c r="E347" s="62"/>
      <c r="F347" s="62"/>
      <c r="G347" s="62">
        <v>312000000</v>
      </c>
      <c r="H347" s="62"/>
      <c r="I347" s="62"/>
      <c r="J347" s="62"/>
      <c r="K347" s="62"/>
      <c r="L347" s="62"/>
      <c r="M347" s="62"/>
      <c r="N347" s="62"/>
      <c r="O347" s="62"/>
      <c r="P347" s="62">
        <v>312000000</v>
      </c>
      <c r="R347" s="62">
        <v>-250000</v>
      </c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>
        <f t="shared" si="78"/>
        <v>-250000</v>
      </c>
      <c r="AF347" s="44">
        <v>3010201010102</v>
      </c>
      <c r="AG347" s="25" t="s">
        <v>589</v>
      </c>
      <c r="AH347" s="26">
        <v>-250000</v>
      </c>
      <c r="AI347" s="62" t="e">
        <f t="shared" si="79"/>
        <v>#DIV/0!</v>
      </c>
      <c r="AJ347" s="62" t="e">
        <f t="shared" si="80"/>
        <v>#DIV/0!</v>
      </c>
      <c r="AK347" s="62" t="e">
        <f t="shared" si="81"/>
        <v>#DIV/0!</v>
      </c>
      <c r="AL347" s="62">
        <f t="shared" si="82"/>
        <v>-1</v>
      </c>
      <c r="AM347" s="62" t="e">
        <f t="shared" si="83"/>
        <v>#DIV/0!</v>
      </c>
      <c r="AN347" s="62" t="e">
        <f t="shared" si="84"/>
        <v>#DIV/0!</v>
      </c>
      <c r="AO347" s="62" t="e">
        <f t="shared" si="85"/>
        <v>#DIV/0!</v>
      </c>
      <c r="AP347" s="62" t="e">
        <f t="shared" si="86"/>
        <v>#DIV/0!</v>
      </c>
      <c r="AQ347" s="62" t="e">
        <f t="shared" si="87"/>
        <v>#DIV/0!</v>
      </c>
      <c r="AR347" s="62" t="e">
        <f t="shared" si="88"/>
        <v>#DIV/0!</v>
      </c>
      <c r="AS347" s="62" t="e">
        <f t="shared" si="89"/>
        <v>#DIV/0!</v>
      </c>
      <c r="AT347" s="62" t="e">
        <f t="shared" si="90"/>
        <v>#DIV/0!</v>
      </c>
      <c r="AU347" s="62">
        <f t="shared" si="91"/>
        <v>-1.0008012820512822</v>
      </c>
    </row>
    <row r="348" spans="1:47" x14ac:dyDescent="0.25">
      <c r="A348" s="59">
        <v>2023</v>
      </c>
      <c r="B348" s="69">
        <v>3010201010103</v>
      </c>
      <c r="C348" s="61" t="s">
        <v>590</v>
      </c>
      <c r="D348" s="62">
        <v>1339297847</v>
      </c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>
        <v>1339297847</v>
      </c>
      <c r="R348" s="62">
        <v>549409368</v>
      </c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>
        <f t="shared" si="78"/>
        <v>549409368</v>
      </c>
      <c r="AF348" s="45">
        <v>3010201010103</v>
      </c>
      <c r="AG348" s="25" t="s">
        <v>590</v>
      </c>
      <c r="AH348" s="26">
        <v>549409368</v>
      </c>
      <c r="AI348" s="62">
        <f t="shared" si="79"/>
        <v>-0.58977805479888901</v>
      </c>
      <c r="AJ348" s="62" t="e">
        <f t="shared" si="80"/>
        <v>#DIV/0!</v>
      </c>
      <c r="AK348" s="62" t="e">
        <f t="shared" si="81"/>
        <v>#DIV/0!</v>
      </c>
      <c r="AL348" s="62" t="e">
        <f t="shared" si="82"/>
        <v>#DIV/0!</v>
      </c>
      <c r="AM348" s="62" t="e">
        <f t="shared" si="83"/>
        <v>#DIV/0!</v>
      </c>
      <c r="AN348" s="62" t="e">
        <f t="shared" si="84"/>
        <v>#DIV/0!</v>
      </c>
      <c r="AO348" s="62" t="e">
        <f t="shared" si="85"/>
        <v>#DIV/0!</v>
      </c>
      <c r="AP348" s="62" t="e">
        <f t="shared" si="86"/>
        <v>#DIV/0!</v>
      </c>
      <c r="AQ348" s="62" t="e">
        <f t="shared" si="87"/>
        <v>#DIV/0!</v>
      </c>
      <c r="AR348" s="62" t="e">
        <f t="shared" si="88"/>
        <v>#DIV/0!</v>
      </c>
      <c r="AS348" s="62" t="e">
        <f t="shared" si="89"/>
        <v>#DIV/0!</v>
      </c>
      <c r="AT348" s="62" t="e">
        <f t="shared" si="90"/>
        <v>#DIV/0!</v>
      </c>
      <c r="AU348" s="62">
        <f t="shared" si="91"/>
        <v>-0.58977805479888901</v>
      </c>
    </row>
    <row r="349" spans="1:47" x14ac:dyDescent="0.25">
      <c r="A349" s="56">
        <v>2023</v>
      </c>
      <c r="B349" s="57">
        <v>30102010102</v>
      </c>
      <c r="C349" s="58" t="s">
        <v>591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10000000</v>
      </c>
      <c r="M349" s="55">
        <v>0</v>
      </c>
      <c r="N349" s="55">
        <v>0</v>
      </c>
      <c r="O349" s="55">
        <v>0</v>
      </c>
      <c r="P349" s="55">
        <v>10000000</v>
      </c>
      <c r="R349" s="55">
        <v>0</v>
      </c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>
        <f t="shared" si="78"/>
        <v>0</v>
      </c>
      <c r="AF349" s="14">
        <v>30102010102</v>
      </c>
      <c r="AG349" s="9" t="s">
        <v>591</v>
      </c>
      <c r="AH349" s="10">
        <f>+AH350</f>
        <v>0</v>
      </c>
      <c r="AI349" s="55" t="e">
        <f t="shared" si="79"/>
        <v>#DIV/0!</v>
      </c>
      <c r="AJ349" s="55" t="e">
        <f t="shared" si="80"/>
        <v>#DIV/0!</v>
      </c>
      <c r="AK349" s="55" t="e">
        <f t="shared" si="81"/>
        <v>#DIV/0!</v>
      </c>
      <c r="AL349" s="55" t="e">
        <f t="shared" si="82"/>
        <v>#DIV/0!</v>
      </c>
      <c r="AM349" s="55" t="e">
        <f t="shared" si="83"/>
        <v>#DIV/0!</v>
      </c>
      <c r="AN349" s="55" t="e">
        <f t="shared" si="84"/>
        <v>#DIV/0!</v>
      </c>
      <c r="AO349" s="55" t="e">
        <f t="shared" si="85"/>
        <v>#DIV/0!</v>
      </c>
      <c r="AP349" s="55" t="e">
        <f t="shared" si="86"/>
        <v>#DIV/0!</v>
      </c>
      <c r="AQ349" s="55">
        <f t="shared" si="87"/>
        <v>-1</v>
      </c>
      <c r="AR349" s="55" t="e">
        <f t="shared" si="88"/>
        <v>#DIV/0!</v>
      </c>
      <c r="AS349" s="55" t="e">
        <f t="shared" si="89"/>
        <v>#DIV/0!</v>
      </c>
      <c r="AT349" s="55" t="e">
        <f t="shared" si="90"/>
        <v>#DIV/0!</v>
      </c>
      <c r="AU349" s="55">
        <f t="shared" si="91"/>
        <v>-1</v>
      </c>
    </row>
    <row r="350" spans="1:47" x14ac:dyDescent="0.25">
      <c r="A350" s="59">
        <v>2023</v>
      </c>
      <c r="B350" s="67">
        <v>3010201010201</v>
      </c>
      <c r="C350" s="61" t="s">
        <v>592</v>
      </c>
      <c r="D350" s="62"/>
      <c r="E350" s="62"/>
      <c r="F350" s="62"/>
      <c r="G350" s="62">
        <v>0</v>
      </c>
      <c r="H350" s="62"/>
      <c r="I350" s="62"/>
      <c r="J350" s="62"/>
      <c r="K350" s="62"/>
      <c r="L350" s="62">
        <v>10000000</v>
      </c>
      <c r="M350" s="62"/>
      <c r="N350" s="62"/>
      <c r="O350" s="62"/>
      <c r="P350" s="62">
        <v>10000000</v>
      </c>
      <c r="R350" s="62">
        <v>0</v>
      </c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>
        <f t="shared" si="78"/>
        <v>0</v>
      </c>
      <c r="AF350" s="43">
        <v>3010201010201</v>
      </c>
      <c r="AG350" s="25" t="s">
        <v>592</v>
      </c>
      <c r="AH350" s="26">
        <v>0</v>
      </c>
      <c r="AI350" s="62" t="e">
        <f t="shared" si="79"/>
        <v>#DIV/0!</v>
      </c>
      <c r="AJ350" s="62" t="e">
        <f t="shared" si="80"/>
        <v>#DIV/0!</v>
      </c>
      <c r="AK350" s="62" t="e">
        <f t="shared" si="81"/>
        <v>#DIV/0!</v>
      </c>
      <c r="AL350" s="62" t="e">
        <f t="shared" si="82"/>
        <v>#DIV/0!</v>
      </c>
      <c r="AM350" s="62" t="e">
        <f t="shared" si="83"/>
        <v>#DIV/0!</v>
      </c>
      <c r="AN350" s="62" t="e">
        <f t="shared" si="84"/>
        <v>#DIV/0!</v>
      </c>
      <c r="AO350" s="62" t="e">
        <f t="shared" si="85"/>
        <v>#DIV/0!</v>
      </c>
      <c r="AP350" s="62" t="e">
        <f t="shared" si="86"/>
        <v>#DIV/0!</v>
      </c>
      <c r="AQ350" s="62">
        <f t="shared" si="87"/>
        <v>-1</v>
      </c>
      <c r="AR350" s="62" t="e">
        <f t="shared" si="88"/>
        <v>#DIV/0!</v>
      </c>
      <c r="AS350" s="62" t="e">
        <f t="shared" si="89"/>
        <v>#DIV/0!</v>
      </c>
      <c r="AT350" s="62" t="e">
        <f t="shared" si="90"/>
        <v>#DIV/0!</v>
      </c>
      <c r="AU350" s="62">
        <f t="shared" si="91"/>
        <v>-1</v>
      </c>
    </row>
    <row r="351" spans="1:47" x14ac:dyDescent="0.25">
      <c r="A351" s="56">
        <v>2023</v>
      </c>
      <c r="B351" s="57">
        <v>301020103</v>
      </c>
      <c r="C351" s="58" t="s">
        <v>593</v>
      </c>
      <c r="D351" s="55">
        <v>0</v>
      </c>
      <c r="E351" s="55">
        <v>150000000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250000000</v>
      </c>
      <c r="M351" s="55">
        <v>0</v>
      </c>
      <c r="N351" s="55">
        <v>0</v>
      </c>
      <c r="O351" s="55">
        <v>0</v>
      </c>
      <c r="P351" s="55">
        <v>400000000</v>
      </c>
      <c r="R351" s="55">
        <v>0</v>
      </c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>
        <f t="shared" si="78"/>
        <v>0</v>
      </c>
      <c r="AF351" s="14">
        <v>301020103</v>
      </c>
      <c r="AG351" s="9" t="s">
        <v>593</v>
      </c>
      <c r="AH351" s="10">
        <f>+AH352+AH353</f>
        <v>0</v>
      </c>
      <c r="AI351" s="55" t="e">
        <f t="shared" si="79"/>
        <v>#DIV/0!</v>
      </c>
      <c r="AJ351" s="55">
        <f t="shared" si="80"/>
        <v>-1</v>
      </c>
      <c r="AK351" s="55" t="e">
        <f t="shared" si="81"/>
        <v>#DIV/0!</v>
      </c>
      <c r="AL351" s="55" t="e">
        <f t="shared" si="82"/>
        <v>#DIV/0!</v>
      </c>
      <c r="AM351" s="55" t="e">
        <f t="shared" si="83"/>
        <v>#DIV/0!</v>
      </c>
      <c r="AN351" s="55" t="e">
        <f t="shared" si="84"/>
        <v>#DIV/0!</v>
      </c>
      <c r="AO351" s="55" t="e">
        <f t="shared" si="85"/>
        <v>#DIV/0!</v>
      </c>
      <c r="AP351" s="55" t="e">
        <f t="shared" si="86"/>
        <v>#DIV/0!</v>
      </c>
      <c r="AQ351" s="55">
        <f t="shared" si="87"/>
        <v>-1</v>
      </c>
      <c r="AR351" s="55" t="e">
        <f t="shared" si="88"/>
        <v>#DIV/0!</v>
      </c>
      <c r="AS351" s="55" t="e">
        <f t="shared" si="89"/>
        <v>#DIV/0!</v>
      </c>
      <c r="AT351" s="55" t="e">
        <f t="shared" si="90"/>
        <v>#DIV/0!</v>
      </c>
      <c r="AU351" s="55">
        <f t="shared" si="91"/>
        <v>-1</v>
      </c>
    </row>
    <row r="352" spans="1:47" x14ac:dyDescent="0.25">
      <c r="A352" s="59">
        <v>2023</v>
      </c>
      <c r="B352" s="67">
        <v>30102010301</v>
      </c>
      <c r="C352" s="61" t="s">
        <v>594</v>
      </c>
      <c r="D352" s="62"/>
      <c r="E352" s="62"/>
      <c r="F352" s="62"/>
      <c r="G352" s="62"/>
      <c r="H352" s="62"/>
      <c r="I352" s="62"/>
      <c r="J352" s="62"/>
      <c r="K352" s="62"/>
      <c r="L352" s="62">
        <v>250000000</v>
      </c>
      <c r="M352" s="62"/>
      <c r="N352" s="62"/>
      <c r="O352" s="62"/>
      <c r="P352" s="62">
        <v>250000000</v>
      </c>
      <c r="R352" s="62">
        <v>0</v>
      </c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>
        <f t="shared" si="78"/>
        <v>0</v>
      </c>
      <c r="AF352" s="43">
        <v>30102010301</v>
      </c>
      <c r="AG352" s="25" t="s">
        <v>594</v>
      </c>
      <c r="AH352" s="26">
        <v>0</v>
      </c>
      <c r="AI352" s="62" t="e">
        <f t="shared" si="79"/>
        <v>#DIV/0!</v>
      </c>
      <c r="AJ352" s="62" t="e">
        <f t="shared" si="80"/>
        <v>#DIV/0!</v>
      </c>
      <c r="AK352" s="62" t="e">
        <f t="shared" si="81"/>
        <v>#DIV/0!</v>
      </c>
      <c r="AL352" s="62" t="e">
        <f t="shared" si="82"/>
        <v>#DIV/0!</v>
      </c>
      <c r="AM352" s="62" t="e">
        <f t="shared" si="83"/>
        <v>#DIV/0!</v>
      </c>
      <c r="AN352" s="62" t="e">
        <f t="shared" si="84"/>
        <v>#DIV/0!</v>
      </c>
      <c r="AO352" s="62" t="e">
        <f t="shared" si="85"/>
        <v>#DIV/0!</v>
      </c>
      <c r="AP352" s="62" t="e">
        <f t="shared" si="86"/>
        <v>#DIV/0!</v>
      </c>
      <c r="AQ352" s="62">
        <f t="shared" si="87"/>
        <v>-1</v>
      </c>
      <c r="AR352" s="62" t="e">
        <f t="shared" si="88"/>
        <v>#DIV/0!</v>
      </c>
      <c r="AS352" s="62" t="e">
        <f t="shared" si="89"/>
        <v>#DIV/0!</v>
      </c>
      <c r="AT352" s="62" t="e">
        <f t="shared" si="90"/>
        <v>#DIV/0!</v>
      </c>
      <c r="AU352" s="62">
        <f t="shared" si="91"/>
        <v>-1</v>
      </c>
    </row>
    <row r="353" spans="1:47" x14ac:dyDescent="0.25">
      <c r="A353" s="59">
        <v>2023</v>
      </c>
      <c r="B353" s="69">
        <v>30102010303</v>
      </c>
      <c r="C353" s="61" t="s">
        <v>595</v>
      </c>
      <c r="D353" s="62"/>
      <c r="E353" s="62">
        <v>150000000</v>
      </c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>
        <v>150000000</v>
      </c>
      <c r="R353" s="62">
        <v>0</v>
      </c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>
        <f t="shared" si="78"/>
        <v>0</v>
      </c>
      <c r="AF353" s="45">
        <v>30102010303</v>
      </c>
      <c r="AG353" s="25" t="s">
        <v>595</v>
      </c>
      <c r="AH353" s="26">
        <v>0</v>
      </c>
      <c r="AI353" s="62" t="e">
        <f t="shared" si="79"/>
        <v>#DIV/0!</v>
      </c>
      <c r="AJ353" s="62">
        <f t="shared" si="80"/>
        <v>-1</v>
      </c>
      <c r="AK353" s="62" t="e">
        <f t="shared" si="81"/>
        <v>#DIV/0!</v>
      </c>
      <c r="AL353" s="62" t="e">
        <f t="shared" si="82"/>
        <v>#DIV/0!</v>
      </c>
      <c r="AM353" s="62" t="e">
        <f t="shared" si="83"/>
        <v>#DIV/0!</v>
      </c>
      <c r="AN353" s="62" t="e">
        <f t="shared" si="84"/>
        <v>#DIV/0!</v>
      </c>
      <c r="AO353" s="62" t="e">
        <f t="shared" si="85"/>
        <v>#DIV/0!</v>
      </c>
      <c r="AP353" s="62" t="e">
        <f t="shared" si="86"/>
        <v>#DIV/0!</v>
      </c>
      <c r="AQ353" s="62" t="e">
        <f t="shared" si="87"/>
        <v>#DIV/0!</v>
      </c>
      <c r="AR353" s="62" t="e">
        <f t="shared" si="88"/>
        <v>#DIV/0!</v>
      </c>
      <c r="AS353" s="62" t="e">
        <f t="shared" si="89"/>
        <v>#DIV/0!</v>
      </c>
      <c r="AT353" s="62" t="e">
        <f t="shared" si="90"/>
        <v>#DIV/0!</v>
      </c>
      <c r="AU353" s="62">
        <f t="shared" si="91"/>
        <v>-1</v>
      </c>
    </row>
    <row r="354" spans="1:47" x14ac:dyDescent="0.25">
      <c r="A354" s="56">
        <v>2023</v>
      </c>
      <c r="B354" s="57">
        <v>30103</v>
      </c>
      <c r="C354" s="58" t="s">
        <v>596</v>
      </c>
      <c r="D354" s="55">
        <v>0</v>
      </c>
      <c r="E354" s="55">
        <v>500000000</v>
      </c>
      <c r="F354" s="55">
        <v>0</v>
      </c>
      <c r="G354" s="55">
        <v>750000000</v>
      </c>
      <c r="H354" s="55">
        <v>0</v>
      </c>
      <c r="I354" s="55">
        <v>0</v>
      </c>
      <c r="J354" s="55">
        <v>0</v>
      </c>
      <c r="K354" s="55">
        <v>0</v>
      </c>
      <c r="L354" s="55">
        <v>1150000000</v>
      </c>
      <c r="M354" s="55">
        <v>0</v>
      </c>
      <c r="N354" s="55">
        <v>0</v>
      </c>
      <c r="O354" s="55">
        <v>0</v>
      </c>
      <c r="P354" s="55">
        <v>2400000000</v>
      </c>
      <c r="R354" s="55">
        <v>0</v>
      </c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>
        <f t="shared" si="78"/>
        <v>0</v>
      </c>
      <c r="AF354" s="11">
        <v>30103</v>
      </c>
      <c r="AG354" s="5" t="s">
        <v>596</v>
      </c>
      <c r="AH354" s="6">
        <f>+AH355+AH360</f>
        <v>0</v>
      </c>
      <c r="AI354" s="55" t="e">
        <f t="shared" si="79"/>
        <v>#DIV/0!</v>
      </c>
      <c r="AJ354" s="55">
        <f t="shared" si="80"/>
        <v>-1</v>
      </c>
      <c r="AK354" s="55" t="e">
        <f t="shared" si="81"/>
        <v>#DIV/0!</v>
      </c>
      <c r="AL354" s="55">
        <f t="shared" si="82"/>
        <v>-1</v>
      </c>
      <c r="AM354" s="55" t="e">
        <f t="shared" si="83"/>
        <v>#DIV/0!</v>
      </c>
      <c r="AN354" s="55" t="e">
        <f t="shared" si="84"/>
        <v>#DIV/0!</v>
      </c>
      <c r="AO354" s="55" t="e">
        <f t="shared" si="85"/>
        <v>#DIV/0!</v>
      </c>
      <c r="AP354" s="55" t="e">
        <f t="shared" si="86"/>
        <v>#DIV/0!</v>
      </c>
      <c r="AQ354" s="55">
        <f t="shared" si="87"/>
        <v>-1</v>
      </c>
      <c r="AR354" s="55" t="e">
        <f t="shared" si="88"/>
        <v>#DIV/0!</v>
      </c>
      <c r="AS354" s="55" t="e">
        <f t="shared" si="89"/>
        <v>#DIV/0!</v>
      </c>
      <c r="AT354" s="55" t="e">
        <f t="shared" si="90"/>
        <v>#DIV/0!</v>
      </c>
      <c r="AU354" s="55">
        <f t="shared" si="91"/>
        <v>-1</v>
      </c>
    </row>
    <row r="355" spans="1:47" x14ac:dyDescent="0.25">
      <c r="A355" s="56">
        <v>2023</v>
      </c>
      <c r="B355" s="57">
        <v>3010301</v>
      </c>
      <c r="C355" s="58" t="s">
        <v>597</v>
      </c>
      <c r="D355" s="55">
        <v>0</v>
      </c>
      <c r="E355" s="55">
        <v>500000000</v>
      </c>
      <c r="F355" s="55">
        <v>0</v>
      </c>
      <c r="G355" s="55">
        <v>350000000</v>
      </c>
      <c r="H355" s="55">
        <v>0</v>
      </c>
      <c r="I355" s="55">
        <v>0</v>
      </c>
      <c r="J355" s="55">
        <v>0</v>
      </c>
      <c r="K355" s="55">
        <v>0</v>
      </c>
      <c r="L355" s="55">
        <v>350000000</v>
      </c>
      <c r="M355" s="55">
        <v>0</v>
      </c>
      <c r="N355" s="55">
        <v>0</v>
      </c>
      <c r="O355" s="55">
        <v>0</v>
      </c>
      <c r="P355" s="55">
        <v>1200000000</v>
      </c>
      <c r="R355" s="55">
        <v>0</v>
      </c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>
        <f t="shared" si="78"/>
        <v>0</v>
      </c>
      <c r="AF355" s="11">
        <v>3010301</v>
      </c>
      <c r="AG355" s="5" t="s">
        <v>597</v>
      </c>
      <c r="AH355" s="6">
        <f>+AH356</f>
        <v>0</v>
      </c>
      <c r="AI355" s="55" t="e">
        <f t="shared" si="79"/>
        <v>#DIV/0!</v>
      </c>
      <c r="AJ355" s="55">
        <f t="shared" si="80"/>
        <v>-1</v>
      </c>
      <c r="AK355" s="55" t="e">
        <f t="shared" si="81"/>
        <v>#DIV/0!</v>
      </c>
      <c r="AL355" s="55">
        <f t="shared" si="82"/>
        <v>-1</v>
      </c>
      <c r="AM355" s="55" t="e">
        <f t="shared" si="83"/>
        <v>#DIV/0!</v>
      </c>
      <c r="AN355" s="55" t="e">
        <f t="shared" si="84"/>
        <v>#DIV/0!</v>
      </c>
      <c r="AO355" s="55" t="e">
        <f t="shared" si="85"/>
        <v>#DIV/0!</v>
      </c>
      <c r="AP355" s="55" t="e">
        <f t="shared" si="86"/>
        <v>#DIV/0!</v>
      </c>
      <c r="AQ355" s="55">
        <f t="shared" si="87"/>
        <v>-1</v>
      </c>
      <c r="AR355" s="55" t="e">
        <f t="shared" si="88"/>
        <v>#DIV/0!</v>
      </c>
      <c r="AS355" s="55" t="e">
        <f t="shared" si="89"/>
        <v>#DIV/0!</v>
      </c>
      <c r="AT355" s="55" t="e">
        <f t="shared" si="90"/>
        <v>#DIV/0!</v>
      </c>
      <c r="AU355" s="55">
        <f t="shared" si="91"/>
        <v>-1</v>
      </c>
    </row>
    <row r="356" spans="1:47" x14ac:dyDescent="0.25">
      <c r="A356" s="56">
        <v>2023</v>
      </c>
      <c r="B356" s="57">
        <v>301030101</v>
      </c>
      <c r="C356" s="58" t="s">
        <v>598</v>
      </c>
      <c r="D356" s="55">
        <v>0</v>
      </c>
      <c r="E356" s="55">
        <v>500000000</v>
      </c>
      <c r="F356" s="55">
        <v>0</v>
      </c>
      <c r="G356" s="55">
        <v>350000000</v>
      </c>
      <c r="H356" s="55">
        <v>0</v>
      </c>
      <c r="I356" s="55">
        <v>0</v>
      </c>
      <c r="J356" s="55">
        <v>0</v>
      </c>
      <c r="K356" s="55">
        <v>0</v>
      </c>
      <c r="L356" s="55">
        <v>350000000</v>
      </c>
      <c r="M356" s="55">
        <v>0</v>
      </c>
      <c r="N356" s="55">
        <v>0</v>
      </c>
      <c r="O356" s="55">
        <v>0</v>
      </c>
      <c r="P356" s="55">
        <v>1200000000</v>
      </c>
      <c r="R356" s="55">
        <v>0</v>
      </c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>
        <f t="shared" si="78"/>
        <v>0</v>
      </c>
      <c r="AF356" s="14">
        <v>301030101</v>
      </c>
      <c r="AG356" s="9" t="s">
        <v>598</v>
      </c>
      <c r="AH356" s="10">
        <f>+AH357+AH358+AH359</f>
        <v>0</v>
      </c>
      <c r="AI356" s="55" t="e">
        <f t="shared" si="79"/>
        <v>#DIV/0!</v>
      </c>
      <c r="AJ356" s="55">
        <f t="shared" si="80"/>
        <v>-1</v>
      </c>
      <c r="AK356" s="55" t="e">
        <f t="shared" si="81"/>
        <v>#DIV/0!</v>
      </c>
      <c r="AL356" s="55">
        <f t="shared" si="82"/>
        <v>-1</v>
      </c>
      <c r="AM356" s="55" t="e">
        <f t="shared" si="83"/>
        <v>#DIV/0!</v>
      </c>
      <c r="AN356" s="55" t="e">
        <f t="shared" si="84"/>
        <v>#DIV/0!</v>
      </c>
      <c r="AO356" s="55" t="e">
        <f t="shared" si="85"/>
        <v>#DIV/0!</v>
      </c>
      <c r="AP356" s="55" t="e">
        <f t="shared" si="86"/>
        <v>#DIV/0!</v>
      </c>
      <c r="AQ356" s="55">
        <f t="shared" si="87"/>
        <v>-1</v>
      </c>
      <c r="AR356" s="55" t="e">
        <f t="shared" si="88"/>
        <v>#DIV/0!</v>
      </c>
      <c r="AS356" s="55" t="e">
        <f t="shared" si="89"/>
        <v>#DIV/0!</v>
      </c>
      <c r="AT356" s="55" t="e">
        <f t="shared" si="90"/>
        <v>#DIV/0!</v>
      </c>
      <c r="AU356" s="55">
        <f t="shared" si="91"/>
        <v>-1</v>
      </c>
    </row>
    <row r="357" spans="1:47" x14ac:dyDescent="0.25">
      <c r="A357" s="59">
        <v>2023</v>
      </c>
      <c r="B357" s="67">
        <v>30103010101</v>
      </c>
      <c r="C357" s="61" t="s">
        <v>599</v>
      </c>
      <c r="D357" s="62"/>
      <c r="E357" s="62"/>
      <c r="F357" s="62"/>
      <c r="G357" s="62"/>
      <c r="H357" s="62"/>
      <c r="I357" s="62"/>
      <c r="J357" s="62"/>
      <c r="K357" s="62"/>
      <c r="L357" s="62">
        <v>350000000</v>
      </c>
      <c r="M357" s="62"/>
      <c r="N357" s="62"/>
      <c r="O357" s="62"/>
      <c r="P357" s="62">
        <v>350000000</v>
      </c>
      <c r="R357" s="62">
        <v>0</v>
      </c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>
        <f t="shared" si="78"/>
        <v>0</v>
      </c>
      <c r="AF357" s="43">
        <v>30103010101</v>
      </c>
      <c r="AG357" s="25" t="s">
        <v>599</v>
      </c>
      <c r="AH357" s="26">
        <v>0</v>
      </c>
      <c r="AI357" s="62" t="e">
        <f t="shared" si="79"/>
        <v>#DIV/0!</v>
      </c>
      <c r="AJ357" s="62" t="e">
        <f t="shared" si="80"/>
        <v>#DIV/0!</v>
      </c>
      <c r="AK357" s="62" t="e">
        <f t="shared" si="81"/>
        <v>#DIV/0!</v>
      </c>
      <c r="AL357" s="62" t="e">
        <f t="shared" si="82"/>
        <v>#DIV/0!</v>
      </c>
      <c r="AM357" s="62" t="e">
        <f t="shared" si="83"/>
        <v>#DIV/0!</v>
      </c>
      <c r="AN357" s="62" t="e">
        <f t="shared" si="84"/>
        <v>#DIV/0!</v>
      </c>
      <c r="AO357" s="62" t="e">
        <f t="shared" si="85"/>
        <v>#DIV/0!</v>
      </c>
      <c r="AP357" s="62" t="e">
        <f t="shared" si="86"/>
        <v>#DIV/0!</v>
      </c>
      <c r="AQ357" s="62">
        <f t="shared" si="87"/>
        <v>-1</v>
      </c>
      <c r="AR357" s="62" t="e">
        <f t="shared" si="88"/>
        <v>#DIV/0!</v>
      </c>
      <c r="AS357" s="62" t="e">
        <f t="shared" si="89"/>
        <v>#DIV/0!</v>
      </c>
      <c r="AT357" s="62" t="e">
        <f t="shared" si="90"/>
        <v>#DIV/0!</v>
      </c>
      <c r="AU357" s="62">
        <f t="shared" si="91"/>
        <v>-1</v>
      </c>
    </row>
    <row r="358" spans="1:47" x14ac:dyDescent="0.25">
      <c r="A358" s="59">
        <v>2023</v>
      </c>
      <c r="B358" s="68">
        <v>30103010102</v>
      </c>
      <c r="C358" s="61" t="s">
        <v>600</v>
      </c>
      <c r="D358" s="62"/>
      <c r="E358" s="62"/>
      <c r="F358" s="62"/>
      <c r="G358" s="62">
        <v>350000000</v>
      </c>
      <c r="H358" s="62"/>
      <c r="I358" s="62"/>
      <c r="J358" s="62"/>
      <c r="K358" s="62"/>
      <c r="L358" s="62"/>
      <c r="M358" s="62"/>
      <c r="N358" s="62"/>
      <c r="O358" s="62"/>
      <c r="P358" s="62">
        <v>350000000</v>
      </c>
      <c r="R358" s="62">
        <v>0</v>
      </c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>
        <f t="shared" si="78"/>
        <v>0</v>
      </c>
      <c r="AF358" s="44">
        <v>30103010102</v>
      </c>
      <c r="AG358" s="25" t="s">
        <v>600</v>
      </c>
      <c r="AH358" s="26">
        <v>0</v>
      </c>
      <c r="AI358" s="62" t="e">
        <f t="shared" si="79"/>
        <v>#DIV/0!</v>
      </c>
      <c r="AJ358" s="62" t="e">
        <f t="shared" si="80"/>
        <v>#DIV/0!</v>
      </c>
      <c r="AK358" s="62" t="e">
        <f t="shared" si="81"/>
        <v>#DIV/0!</v>
      </c>
      <c r="AL358" s="62">
        <f t="shared" si="82"/>
        <v>-1</v>
      </c>
      <c r="AM358" s="62" t="e">
        <f t="shared" si="83"/>
        <v>#DIV/0!</v>
      </c>
      <c r="AN358" s="62" t="e">
        <f t="shared" si="84"/>
        <v>#DIV/0!</v>
      </c>
      <c r="AO358" s="62" t="e">
        <f t="shared" si="85"/>
        <v>#DIV/0!</v>
      </c>
      <c r="AP358" s="62" t="e">
        <f t="shared" si="86"/>
        <v>#DIV/0!</v>
      </c>
      <c r="AQ358" s="62" t="e">
        <f t="shared" si="87"/>
        <v>#DIV/0!</v>
      </c>
      <c r="AR358" s="62" t="e">
        <f t="shared" si="88"/>
        <v>#DIV/0!</v>
      </c>
      <c r="AS358" s="62" t="e">
        <f t="shared" si="89"/>
        <v>#DIV/0!</v>
      </c>
      <c r="AT358" s="62" t="e">
        <f t="shared" si="90"/>
        <v>#DIV/0!</v>
      </c>
      <c r="AU358" s="62">
        <f t="shared" si="91"/>
        <v>-1</v>
      </c>
    </row>
    <row r="359" spans="1:47" x14ac:dyDescent="0.25">
      <c r="A359" s="59">
        <v>2023</v>
      </c>
      <c r="B359" s="69">
        <v>30103010103</v>
      </c>
      <c r="C359" s="61" t="s">
        <v>601</v>
      </c>
      <c r="D359" s="62"/>
      <c r="E359" s="62">
        <v>500000000</v>
      </c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>
        <v>500000000</v>
      </c>
      <c r="R359" s="62">
        <v>0</v>
      </c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>
        <f t="shared" si="78"/>
        <v>0</v>
      </c>
      <c r="AF359" s="45">
        <v>30103010103</v>
      </c>
      <c r="AG359" s="25" t="s">
        <v>601</v>
      </c>
      <c r="AH359" s="26">
        <v>0</v>
      </c>
      <c r="AI359" s="62" t="e">
        <f t="shared" si="79"/>
        <v>#DIV/0!</v>
      </c>
      <c r="AJ359" s="62">
        <f t="shared" si="80"/>
        <v>-1</v>
      </c>
      <c r="AK359" s="62" t="e">
        <f t="shared" si="81"/>
        <v>#DIV/0!</v>
      </c>
      <c r="AL359" s="62" t="e">
        <f t="shared" si="82"/>
        <v>#DIV/0!</v>
      </c>
      <c r="AM359" s="62" t="e">
        <f t="shared" si="83"/>
        <v>#DIV/0!</v>
      </c>
      <c r="AN359" s="62" t="e">
        <f t="shared" si="84"/>
        <v>#DIV/0!</v>
      </c>
      <c r="AO359" s="62" t="e">
        <f t="shared" si="85"/>
        <v>#DIV/0!</v>
      </c>
      <c r="AP359" s="62" t="e">
        <f t="shared" si="86"/>
        <v>#DIV/0!</v>
      </c>
      <c r="AQ359" s="62" t="e">
        <f t="shared" si="87"/>
        <v>#DIV/0!</v>
      </c>
      <c r="AR359" s="62" t="e">
        <f t="shared" si="88"/>
        <v>#DIV/0!</v>
      </c>
      <c r="AS359" s="62" t="e">
        <f t="shared" si="89"/>
        <v>#DIV/0!</v>
      </c>
      <c r="AT359" s="62" t="e">
        <f t="shared" si="90"/>
        <v>#DIV/0!</v>
      </c>
      <c r="AU359" s="62">
        <f t="shared" si="91"/>
        <v>-1</v>
      </c>
    </row>
    <row r="360" spans="1:47" x14ac:dyDescent="0.25">
      <c r="A360" s="56">
        <v>2023</v>
      </c>
      <c r="B360" s="57">
        <v>3010302</v>
      </c>
      <c r="C360" s="58" t="s">
        <v>602</v>
      </c>
      <c r="D360" s="55">
        <v>0</v>
      </c>
      <c r="E360" s="55">
        <v>0</v>
      </c>
      <c r="F360" s="55">
        <v>0</v>
      </c>
      <c r="G360" s="55">
        <v>400000000</v>
      </c>
      <c r="H360" s="55">
        <v>0</v>
      </c>
      <c r="I360" s="55">
        <v>0</v>
      </c>
      <c r="J360" s="55">
        <v>0</v>
      </c>
      <c r="K360" s="55">
        <v>0</v>
      </c>
      <c r="L360" s="55">
        <v>800000000</v>
      </c>
      <c r="M360" s="55">
        <v>0</v>
      </c>
      <c r="N360" s="55">
        <v>0</v>
      </c>
      <c r="O360" s="55">
        <v>0</v>
      </c>
      <c r="P360" s="55">
        <v>1200000000</v>
      </c>
      <c r="R360" s="55">
        <v>0</v>
      </c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>
        <f t="shared" si="78"/>
        <v>0</v>
      </c>
      <c r="AF360" s="11">
        <v>3010302</v>
      </c>
      <c r="AG360" s="5" t="s">
        <v>602</v>
      </c>
      <c r="AH360" s="6">
        <f>+AH361</f>
        <v>0</v>
      </c>
      <c r="AI360" s="55" t="e">
        <f t="shared" si="79"/>
        <v>#DIV/0!</v>
      </c>
      <c r="AJ360" s="55" t="e">
        <f t="shared" si="80"/>
        <v>#DIV/0!</v>
      </c>
      <c r="AK360" s="55" t="e">
        <f t="shared" si="81"/>
        <v>#DIV/0!</v>
      </c>
      <c r="AL360" s="55">
        <f t="shared" si="82"/>
        <v>-1</v>
      </c>
      <c r="AM360" s="55" t="e">
        <f t="shared" si="83"/>
        <v>#DIV/0!</v>
      </c>
      <c r="AN360" s="55" t="e">
        <f t="shared" si="84"/>
        <v>#DIV/0!</v>
      </c>
      <c r="AO360" s="55" t="e">
        <f t="shared" si="85"/>
        <v>#DIV/0!</v>
      </c>
      <c r="AP360" s="55" t="e">
        <f t="shared" si="86"/>
        <v>#DIV/0!</v>
      </c>
      <c r="AQ360" s="55">
        <f t="shared" si="87"/>
        <v>-1</v>
      </c>
      <c r="AR360" s="55" t="e">
        <f t="shared" si="88"/>
        <v>#DIV/0!</v>
      </c>
      <c r="AS360" s="55" t="e">
        <f t="shared" si="89"/>
        <v>#DIV/0!</v>
      </c>
      <c r="AT360" s="55" t="e">
        <f t="shared" si="90"/>
        <v>#DIV/0!</v>
      </c>
      <c r="AU360" s="55">
        <f t="shared" si="91"/>
        <v>-1</v>
      </c>
    </row>
    <row r="361" spans="1:47" x14ac:dyDescent="0.25">
      <c r="A361" s="56">
        <v>2023</v>
      </c>
      <c r="B361" s="57">
        <v>301030201</v>
      </c>
      <c r="C361" s="58" t="s">
        <v>603</v>
      </c>
      <c r="D361" s="55">
        <v>0</v>
      </c>
      <c r="E361" s="55">
        <v>0</v>
      </c>
      <c r="F361" s="55">
        <v>0</v>
      </c>
      <c r="G361" s="55">
        <v>400000000</v>
      </c>
      <c r="H361" s="55">
        <v>0</v>
      </c>
      <c r="I361" s="55">
        <v>0</v>
      </c>
      <c r="J361" s="55">
        <v>0</v>
      </c>
      <c r="K361" s="55">
        <v>0</v>
      </c>
      <c r="L361" s="55">
        <v>800000000</v>
      </c>
      <c r="M361" s="55">
        <v>0</v>
      </c>
      <c r="N361" s="55">
        <v>0</v>
      </c>
      <c r="O361" s="55">
        <v>0</v>
      </c>
      <c r="P361" s="55">
        <v>1200000000</v>
      </c>
      <c r="R361" s="55">
        <v>0</v>
      </c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>
        <f t="shared" si="78"/>
        <v>0</v>
      </c>
      <c r="AF361" s="14">
        <v>301030201</v>
      </c>
      <c r="AG361" s="9" t="s">
        <v>603</v>
      </c>
      <c r="AH361" s="10">
        <f>+AH362</f>
        <v>0</v>
      </c>
      <c r="AI361" s="55" t="e">
        <f t="shared" si="79"/>
        <v>#DIV/0!</v>
      </c>
      <c r="AJ361" s="55" t="e">
        <f t="shared" si="80"/>
        <v>#DIV/0!</v>
      </c>
      <c r="AK361" s="55" t="e">
        <f t="shared" si="81"/>
        <v>#DIV/0!</v>
      </c>
      <c r="AL361" s="55">
        <f t="shared" si="82"/>
        <v>-1</v>
      </c>
      <c r="AM361" s="55" t="e">
        <f t="shared" si="83"/>
        <v>#DIV/0!</v>
      </c>
      <c r="AN361" s="55" t="e">
        <f t="shared" si="84"/>
        <v>#DIV/0!</v>
      </c>
      <c r="AO361" s="55" t="e">
        <f t="shared" si="85"/>
        <v>#DIV/0!</v>
      </c>
      <c r="AP361" s="55" t="e">
        <f t="shared" si="86"/>
        <v>#DIV/0!</v>
      </c>
      <c r="AQ361" s="55">
        <f t="shared" si="87"/>
        <v>-1</v>
      </c>
      <c r="AR361" s="55" t="e">
        <f t="shared" si="88"/>
        <v>#DIV/0!</v>
      </c>
      <c r="AS361" s="55" t="e">
        <f t="shared" si="89"/>
        <v>#DIV/0!</v>
      </c>
      <c r="AT361" s="55" t="e">
        <f t="shared" si="90"/>
        <v>#DIV/0!</v>
      </c>
      <c r="AU361" s="55">
        <f t="shared" si="91"/>
        <v>-1</v>
      </c>
    </row>
    <row r="362" spans="1:47" x14ac:dyDescent="0.25">
      <c r="A362" s="56">
        <v>2023</v>
      </c>
      <c r="B362" s="57">
        <v>30103020101</v>
      </c>
      <c r="C362" s="58" t="s">
        <v>604</v>
      </c>
      <c r="D362" s="55">
        <v>0</v>
      </c>
      <c r="E362" s="55">
        <v>0</v>
      </c>
      <c r="F362" s="55">
        <v>0</v>
      </c>
      <c r="G362" s="55">
        <v>400000000</v>
      </c>
      <c r="H362" s="55">
        <v>0</v>
      </c>
      <c r="I362" s="55">
        <v>0</v>
      </c>
      <c r="J362" s="55">
        <v>0</v>
      </c>
      <c r="K362" s="55">
        <v>0</v>
      </c>
      <c r="L362" s="55">
        <v>800000000</v>
      </c>
      <c r="M362" s="55">
        <v>0</v>
      </c>
      <c r="N362" s="55">
        <v>0</v>
      </c>
      <c r="O362" s="55">
        <v>0</v>
      </c>
      <c r="P362" s="55">
        <v>1200000000</v>
      </c>
      <c r="R362" s="55">
        <v>0</v>
      </c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>
        <f t="shared" si="78"/>
        <v>0</v>
      </c>
      <c r="AF362" s="14">
        <v>30103020101</v>
      </c>
      <c r="AG362" s="9" t="s">
        <v>604</v>
      </c>
      <c r="AH362" s="10">
        <f>+AH363+AH364</f>
        <v>0</v>
      </c>
      <c r="AI362" s="55" t="e">
        <f t="shared" si="79"/>
        <v>#DIV/0!</v>
      </c>
      <c r="AJ362" s="55" t="e">
        <f t="shared" si="80"/>
        <v>#DIV/0!</v>
      </c>
      <c r="AK362" s="55" t="e">
        <f t="shared" si="81"/>
        <v>#DIV/0!</v>
      </c>
      <c r="AL362" s="55">
        <f t="shared" si="82"/>
        <v>-1</v>
      </c>
      <c r="AM362" s="55" t="e">
        <f t="shared" si="83"/>
        <v>#DIV/0!</v>
      </c>
      <c r="AN362" s="55" t="e">
        <f t="shared" si="84"/>
        <v>#DIV/0!</v>
      </c>
      <c r="AO362" s="55" t="e">
        <f t="shared" si="85"/>
        <v>#DIV/0!</v>
      </c>
      <c r="AP362" s="55" t="e">
        <f t="shared" si="86"/>
        <v>#DIV/0!</v>
      </c>
      <c r="AQ362" s="55">
        <f t="shared" si="87"/>
        <v>-1</v>
      </c>
      <c r="AR362" s="55" t="e">
        <f t="shared" si="88"/>
        <v>#DIV/0!</v>
      </c>
      <c r="AS362" s="55" t="e">
        <f t="shared" si="89"/>
        <v>#DIV/0!</v>
      </c>
      <c r="AT362" s="55" t="e">
        <f t="shared" si="90"/>
        <v>#DIV/0!</v>
      </c>
      <c r="AU362" s="55">
        <f t="shared" si="91"/>
        <v>-1</v>
      </c>
    </row>
    <row r="363" spans="1:47" x14ac:dyDescent="0.25">
      <c r="A363" s="59">
        <v>2023</v>
      </c>
      <c r="B363" s="67">
        <v>3010302010101</v>
      </c>
      <c r="C363" s="61" t="s">
        <v>605</v>
      </c>
      <c r="D363" s="62"/>
      <c r="E363" s="62"/>
      <c r="F363" s="62"/>
      <c r="G363" s="62"/>
      <c r="H363" s="62"/>
      <c r="I363" s="62"/>
      <c r="J363" s="62"/>
      <c r="K363" s="62"/>
      <c r="L363" s="62">
        <v>800000000</v>
      </c>
      <c r="M363" s="62"/>
      <c r="N363" s="62"/>
      <c r="O363" s="62"/>
      <c r="P363" s="62">
        <v>800000000</v>
      </c>
      <c r="R363" s="62">
        <v>0</v>
      </c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>
        <f t="shared" si="78"/>
        <v>0</v>
      </c>
      <c r="AF363" s="43">
        <v>3010302010101</v>
      </c>
      <c r="AG363" s="25" t="s">
        <v>605</v>
      </c>
      <c r="AH363" s="26">
        <v>0</v>
      </c>
      <c r="AI363" s="62" t="e">
        <f t="shared" si="79"/>
        <v>#DIV/0!</v>
      </c>
      <c r="AJ363" s="62" t="e">
        <f t="shared" si="80"/>
        <v>#DIV/0!</v>
      </c>
      <c r="AK363" s="62" t="e">
        <f t="shared" si="81"/>
        <v>#DIV/0!</v>
      </c>
      <c r="AL363" s="62" t="e">
        <f t="shared" si="82"/>
        <v>#DIV/0!</v>
      </c>
      <c r="AM363" s="62" t="e">
        <f t="shared" si="83"/>
        <v>#DIV/0!</v>
      </c>
      <c r="AN363" s="62" t="e">
        <f t="shared" si="84"/>
        <v>#DIV/0!</v>
      </c>
      <c r="AO363" s="62" t="e">
        <f t="shared" si="85"/>
        <v>#DIV/0!</v>
      </c>
      <c r="AP363" s="62" t="e">
        <f t="shared" si="86"/>
        <v>#DIV/0!</v>
      </c>
      <c r="AQ363" s="62">
        <f t="shared" si="87"/>
        <v>-1</v>
      </c>
      <c r="AR363" s="62" t="e">
        <f t="shared" si="88"/>
        <v>#DIV/0!</v>
      </c>
      <c r="AS363" s="62" t="e">
        <f t="shared" si="89"/>
        <v>#DIV/0!</v>
      </c>
      <c r="AT363" s="62" t="e">
        <f t="shared" si="90"/>
        <v>#DIV/0!</v>
      </c>
      <c r="AU363" s="62">
        <f t="shared" si="91"/>
        <v>-1</v>
      </c>
    </row>
    <row r="364" spans="1:47" x14ac:dyDescent="0.25">
      <c r="A364" s="59">
        <v>2023</v>
      </c>
      <c r="B364" s="68">
        <v>3010302010102</v>
      </c>
      <c r="C364" s="61" t="s">
        <v>606</v>
      </c>
      <c r="D364" s="62"/>
      <c r="E364" s="62"/>
      <c r="F364" s="62"/>
      <c r="G364" s="62">
        <v>400000000</v>
      </c>
      <c r="H364" s="62"/>
      <c r="I364" s="62"/>
      <c r="J364" s="62"/>
      <c r="K364" s="62"/>
      <c r="L364" s="62"/>
      <c r="M364" s="62"/>
      <c r="N364" s="62"/>
      <c r="O364" s="62"/>
      <c r="P364" s="62">
        <v>400000000</v>
      </c>
      <c r="R364" s="62">
        <v>0</v>
      </c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>
        <f t="shared" si="78"/>
        <v>0</v>
      </c>
      <c r="AF364" s="44">
        <v>3010302010102</v>
      </c>
      <c r="AG364" s="25" t="s">
        <v>606</v>
      </c>
      <c r="AH364" s="26">
        <v>0</v>
      </c>
      <c r="AI364" s="62" t="e">
        <f t="shared" si="79"/>
        <v>#DIV/0!</v>
      </c>
      <c r="AJ364" s="62" t="e">
        <f t="shared" si="80"/>
        <v>#DIV/0!</v>
      </c>
      <c r="AK364" s="62" t="e">
        <f t="shared" si="81"/>
        <v>#DIV/0!</v>
      </c>
      <c r="AL364" s="62">
        <f t="shared" si="82"/>
        <v>-1</v>
      </c>
      <c r="AM364" s="62" t="e">
        <f t="shared" si="83"/>
        <v>#DIV/0!</v>
      </c>
      <c r="AN364" s="62" t="e">
        <f t="shared" si="84"/>
        <v>#DIV/0!</v>
      </c>
      <c r="AO364" s="62" t="e">
        <f t="shared" si="85"/>
        <v>#DIV/0!</v>
      </c>
      <c r="AP364" s="62" t="e">
        <f t="shared" si="86"/>
        <v>#DIV/0!</v>
      </c>
      <c r="AQ364" s="62" t="e">
        <f t="shared" si="87"/>
        <v>#DIV/0!</v>
      </c>
      <c r="AR364" s="62" t="e">
        <f t="shared" si="88"/>
        <v>#DIV/0!</v>
      </c>
      <c r="AS364" s="62" t="e">
        <f t="shared" si="89"/>
        <v>#DIV/0!</v>
      </c>
      <c r="AT364" s="62" t="e">
        <f t="shared" si="90"/>
        <v>#DIV/0!</v>
      </c>
      <c r="AU364" s="62">
        <f t="shared" si="91"/>
        <v>-1</v>
      </c>
    </row>
    <row r="365" spans="1:47" x14ac:dyDescent="0.25">
      <c r="A365" s="56">
        <v>2023</v>
      </c>
      <c r="B365" s="57">
        <v>30104</v>
      </c>
      <c r="C365" s="58" t="s">
        <v>607</v>
      </c>
      <c r="D365" s="55">
        <v>0</v>
      </c>
      <c r="E365" s="55">
        <v>0</v>
      </c>
      <c r="F365" s="55">
        <v>330000000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170000000</v>
      </c>
      <c r="M365" s="55">
        <v>0</v>
      </c>
      <c r="N365" s="55">
        <v>0</v>
      </c>
      <c r="O365" s="55">
        <v>0</v>
      </c>
      <c r="P365" s="55">
        <v>500000000</v>
      </c>
      <c r="R365" s="55">
        <v>0</v>
      </c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>
        <f t="shared" si="78"/>
        <v>0</v>
      </c>
      <c r="AF365" s="11">
        <v>30104</v>
      </c>
      <c r="AG365" s="5" t="s">
        <v>607</v>
      </c>
      <c r="AH365" s="6">
        <f>+AH366</f>
        <v>0</v>
      </c>
      <c r="AI365" s="55" t="e">
        <f t="shared" si="79"/>
        <v>#DIV/0!</v>
      </c>
      <c r="AJ365" s="55" t="e">
        <f t="shared" si="80"/>
        <v>#DIV/0!</v>
      </c>
      <c r="AK365" s="55">
        <f t="shared" si="81"/>
        <v>-1</v>
      </c>
      <c r="AL365" s="55" t="e">
        <f t="shared" si="82"/>
        <v>#DIV/0!</v>
      </c>
      <c r="AM365" s="55" t="e">
        <f t="shared" si="83"/>
        <v>#DIV/0!</v>
      </c>
      <c r="AN365" s="55" t="e">
        <f t="shared" si="84"/>
        <v>#DIV/0!</v>
      </c>
      <c r="AO365" s="55" t="e">
        <f t="shared" si="85"/>
        <v>#DIV/0!</v>
      </c>
      <c r="AP365" s="55" t="e">
        <f t="shared" si="86"/>
        <v>#DIV/0!</v>
      </c>
      <c r="AQ365" s="55">
        <f t="shared" si="87"/>
        <v>-1</v>
      </c>
      <c r="AR365" s="55" t="e">
        <f t="shared" si="88"/>
        <v>#DIV/0!</v>
      </c>
      <c r="AS365" s="55" t="e">
        <f t="shared" si="89"/>
        <v>#DIV/0!</v>
      </c>
      <c r="AT365" s="55" t="e">
        <f t="shared" si="90"/>
        <v>#DIV/0!</v>
      </c>
      <c r="AU365" s="55">
        <f t="shared" si="91"/>
        <v>-1</v>
      </c>
    </row>
    <row r="366" spans="1:47" x14ac:dyDescent="0.25">
      <c r="A366" s="56">
        <v>2023</v>
      </c>
      <c r="B366" s="57">
        <v>3010401</v>
      </c>
      <c r="C366" s="58" t="s">
        <v>608</v>
      </c>
      <c r="D366" s="55">
        <v>0</v>
      </c>
      <c r="E366" s="55">
        <v>0</v>
      </c>
      <c r="F366" s="55">
        <v>330000000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170000000</v>
      </c>
      <c r="M366" s="55">
        <v>0</v>
      </c>
      <c r="N366" s="55">
        <v>0</v>
      </c>
      <c r="O366" s="55">
        <v>0</v>
      </c>
      <c r="P366" s="55">
        <v>500000000</v>
      </c>
      <c r="R366" s="55">
        <v>0</v>
      </c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>
        <f t="shared" ref="AD366:AD424" si="92">SUM(R366:AC366)</f>
        <v>0</v>
      </c>
      <c r="AF366" s="11">
        <v>3010401</v>
      </c>
      <c r="AG366" s="5" t="s">
        <v>608</v>
      </c>
      <c r="AH366" s="6">
        <f>+AH367</f>
        <v>0</v>
      </c>
      <c r="AI366" s="55" t="e">
        <f t="shared" si="79"/>
        <v>#DIV/0!</v>
      </c>
      <c r="AJ366" s="55" t="e">
        <f t="shared" si="80"/>
        <v>#DIV/0!</v>
      </c>
      <c r="AK366" s="55">
        <f t="shared" si="81"/>
        <v>-1</v>
      </c>
      <c r="AL366" s="55" t="e">
        <f t="shared" si="82"/>
        <v>#DIV/0!</v>
      </c>
      <c r="AM366" s="55" t="e">
        <f t="shared" si="83"/>
        <v>#DIV/0!</v>
      </c>
      <c r="AN366" s="55" t="e">
        <f t="shared" si="84"/>
        <v>#DIV/0!</v>
      </c>
      <c r="AO366" s="55" t="e">
        <f t="shared" si="85"/>
        <v>#DIV/0!</v>
      </c>
      <c r="AP366" s="55" t="e">
        <f t="shared" si="86"/>
        <v>#DIV/0!</v>
      </c>
      <c r="AQ366" s="55">
        <f t="shared" si="87"/>
        <v>-1</v>
      </c>
      <c r="AR366" s="55" t="e">
        <f t="shared" si="88"/>
        <v>#DIV/0!</v>
      </c>
      <c r="AS366" s="55" t="e">
        <f t="shared" si="89"/>
        <v>#DIV/0!</v>
      </c>
      <c r="AT366" s="55" t="e">
        <f t="shared" si="90"/>
        <v>#DIV/0!</v>
      </c>
      <c r="AU366" s="55">
        <f t="shared" si="91"/>
        <v>-1</v>
      </c>
    </row>
    <row r="367" spans="1:47" x14ac:dyDescent="0.25">
      <c r="A367" s="56">
        <v>2023</v>
      </c>
      <c r="B367" s="57">
        <v>301040101</v>
      </c>
      <c r="C367" s="58" t="s">
        <v>609</v>
      </c>
      <c r="D367" s="55">
        <v>0</v>
      </c>
      <c r="E367" s="55">
        <v>0</v>
      </c>
      <c r="F367" s="55">
        <v>330000000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170000000</v>
      </c>
      <c r="M367" s="55">
        <v>0</v>
      </c>
      <c r="N367" s="55">
        <v>0</v>
      </c>
      <c r="O367" s="55">
        <v>0</v>
      </c>
      <c r="P367" s="55">
        <v>500000000</v>
      </c>
      <c r="R367" s="55">
        <v>0</v>
      </c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>
        <f t="shared" si="92"/>
        <v>0</v>
      </c>
      <c r="AF367" s="14">
        <v>301040101</v>
      </c>
      <c r="AG367" s="9" t="s">
        <v>609</v>
      </c>
      <c r="AH367" s="10">
        <f>+AH368+AH369</f>
        <v>0</v>
      </c>
      <c r="AI367" s="55" t="e">
        <f t="shared" si="79"/>
        <v>#DIV/0!</v>
      </c>
      <c r="AJ367" s="55" t="e">
        <f t="shared" si="80"/>
        <v>#DIV/0!</v>
      </c>
      <c r="AK367" s="55">
        <f t="shared" si="81"/>
        <v>-1</v>
      </c>
      <c r="AL367" s="55" t="e">
        <f t="shared" si="82"/>
        <v>#DIV/0!</v>
      </c>
      <c r="AM367" s="55" t="e">
        <f t="shared" si="83"/>
        <v>#DIV/0!</v>
      </c>
      <c r="AN367" s="55" t="e">
        <f t="shared" si="84"/>
        <v>#DIV/0!</v>
      </c>
      <c r="AO367" s="55" t="e">
        <f t="shared" si="85"/>
        <v>#DIV/0!</v>
      </c>
      <c r="AP367" s="55" t="e">
        <f t="shared" si="86"/>
        <v>#DIV/0!</v>
      </c>
      <c r="AQ367" s="55">
        <f t="shared" si="87"/>
        <v>-1</v>
      </c>
      <c r="AR367" s="55" t="e">
        <f t="shared" si="88"/>
        <v>#DIV/0!</v>
      </c>
      <c r="AS367" s="55" t="e">
        <f t="shared" si="89"/>
        <v>#DIV/0!</v>
      </c>
      <c r="AT367" s="55" t="e">
        <f t="shared" si="90"/>
        <v>#DIV/0!</v>
      </c>
      <c r="AU367" s="55">
        <f t="shared" si="91"/>
        <v>-1</v>
      </c>
    </row>
    <row r="368" spans="1:47" x14ac:dyDescent="0.25">
      <c r="A368" s="59">
        <v>2023</v>
      </c>
      <c r="B368" s="67">
        <v>30104010101</v>
      </c>
      <c r="C368" s="61" t="s">
        <v>610</v>
      </c>
      <c r="D368" s="62"/>
      <c r="E368" s="62"/>
      <c r="F368" s="62"/>
      <c r="G368" s="62"/>
      <c r="H368" s="62"/>
      <c r="I368" s="62"/>
      <c r="J368" s="62"/>
      <c r="K368" s="62"/>
      <c r="L368" s="62">
        <v>170000000</v>
      </c>
      <c r="M368" s="62"/>
      <c r="N368" s="62"/>
      <c r="O368" s="62"/>
      <c r="P368" s="62">
        <v>170000000</v>
      </c>
      <c r="R368" s="62">
        <v>0</v>
      </c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>
        <f t="shared" si="92"/>
        <v>0</v>
      </c>
      <c r="AF368" s="43">
        <v>30104010101</v>
      </c>
      <c r="AG368" s="25" t="s">
        <v>610</v>
      </c>
      <c r="AH368" s="26">
        <v>0</v>
      </c>
      <c r="AI368" s="62" t="e">
        <f t="shared" si="79"/>
        <v>#DIV/0!</v>
      </c>
      <c r="AJ368" s="62" t="e">
        <f t="shared" si="80"/>
        <v>#DIV/0!</v>
      </c>
      <c r="AK368" s="62" t="e">
        <f t="shared" si="81"/>
        <v>#DIV/0!</v>
      </c>
      <c r="AL368" s="62" t="e">
        <f t="shared" si="82"/>
        <v>#DIV/0!</v>
      </c>
      <c r="AM368" s="62" t="e">
        <f t="shared" si="83"/>
        <v>#DIV/0!</v>
      </c>
      <c r="AN368" s="62" t="e">
        <f t="shared" si="84"/>
        <v>#DIV/0!</v>
      </c>
      <c r="AO368" s="62" t="e">
        <f t="shared" si="85"/>
        <v>#DIV/0!</v>
      </c>
      <c r="AP368" s="62" t="e">
        <f t="shared" si="86"/>
        <v>#DIV/0!</v>
      </c>
      <c r="AQ368" s="62">
        <f t="shared" si="87"/>
        <v>-1</v>
      </c>
      <c r="AR368" s="62" t="e">
        <f t="shared" si="88"/>
        <v>#DIV/0!</v>
      </c>
      <c r="AS368" s="62" t="e">
        <f t="shared" si="89"/>
        <v>#DIV/0!</v>
      </c>
      <c r="AT368" s="62" t="e">
        <f t="shared" si="90"/>
        <v>#DIV/0!</v>
      </c>
      <c r="AU368" s="62">
        <f t="shared" si="91"/>
        <v>-1</v>
      </c>
    </row>
    <row r="369" spans="1:47" x14ac:dyDescent="0.25">
      <c r="A369" s="59">
        <v>2023</v>
      </c>
      <c r="B369" s="69">
        <v>30104010103</v>
      </c>
      <c r="C369" s="61" t="s">
        <v>611</v>
      </c>
      <c r="D369" s="62"/>
      <c r="E369" s="62"/>
      <c r="F369" s="62">
        <v>330000000</v>
      </c>
      <c r="G369" s="62"/>
      <c r="H369" s="62"/>
      <c r="I369" s="62"/>
      <c r="J369" s="62"/>
      <c r="K369" s="62"/>
      <c r="L369" s="62"/>
      <c r="M369" s="62"/>
      <c r="N369" s="62"/>
      <c r="O369" s="62"/>
      <c r="P369" s="62">
        <v>330000000</v>
      </c>
      <c r="R369" s="62">
        <v>0</v>
      </c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>
        <f t="shared" si="92"/>
        <v>0</v>
      </c>
      <c r="AF369" s="45">
        <v>30104010103</v>
      </c>
      <c r="AG369" s="25" t="s">
        <v>611</v>
      </c>
      <c r="AH369" s="26">
        <v>0</v>
      </c>
      <c r="AI369" s="62" t="e">
        <f t="shared" si="79"/>
        <v>#DIV/0!</v>
      </c>
      <c r="AJ369" s="62" t="e">
        <f t="shared" si="80"/>
        <v>#DIV/0!</v>
      </c>
      <c r="AK369" s="62">
        <f t="shared" si="81"/>
        <v>-1</v>
      </c>
      <c r="AL369" s="62" t="e">
        <f t="shared" si="82"/>
        <v>#DIV/0!</v>
      </c>
      <c r="AM369" s="62" t="e">
        <f t="shared" si="83"/>
        <v>#DIV/0!</v>
      </c>
      <c r="AN369" s="62" t="e">
        <f t="shared" si="84"/>
        <v>#DIV/0!</v>
      </c>
      <c r="AO369" s="62" t="e">
        <f t="shared" si="85"/>
        <v>#DIV/0!</v>
      </c>
      <c r="AP369" s="62" t="e">
        <f t="shared" si="86"/>
        <v>#DIV/0!</v>
      </c>
      <c r="AQ369" s="62" t="e">
        <f t="shared" si="87"/>
        <v>#DIV/0!</v>
      </c>
      <c r="AR369" s="62" t="e">
        <f t="shared" si="88"/>
        <v>#DIV/0!</v>
      </c>
      <c r="AS369" s="62" t="e">
        <f t="shared" si="89"/>
        <v>#DIV/0!</v>
      </c>
      <c r="AT369" s="62" t="e">
        <f t="shared" si="90"/>
        <v>#DIV/0!</v>
      </c>
      <c r="AU369" s="62">
        <f t="shared" si="91"/>
        <v>-1</v>
      </c>
    </row>
    <row r="370" spans="1:47" x14ac:dyDescent="0.25">
      <c r="A370" s="56">
        <v>2023</v>
      </c>
      <c r="B370" s="57">
        <v>30105</v>
      </c>
      <c r="C370" s="58" t="s">
        <v>612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20000000</v>
      </c>
      <c r="M370" s="55">
        <v>0</v>
      </c>
      <c r="N370" s="55">
        <v>0</v>
      </c>
      <c r="O370" s="55">
        <v>0</v>
      </c>
      <c r="P370" s="55">
        <v>20000000</v>
      </c>
      <c r="R370" s="55">
        <v>0</v>
      </c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>
        <f t="shared" si="92"/>
        <v>0</v>
      </c>
      <c r="AF370" s="11">
        <v>30105</v>
      </c>
      <c r="AG370" s="5" t="s">
        <v>612</v>
      </c>
      <c r="AH370" s="6">
        <f>+AH371</f>
        <v>0</v>
      </c>
      <c r="AI370" s="55" t="e">
        <f t="shared" si="79"/>
        <v>#DIV/0!</v>
      </c>
      <c r="AJ370" s="55" t="e">
        <f t="shared" si="80"/>
        <v>#DIV/0!</v>
      </c>
      <c r="AK370" s="55" t="e">
        <f t="shared" si="81"/>
        <v>#DIV/0!</v>
      </c>
      <c r="AL370" s="55" t="e">
        <f t="shared" si="82"/>
        <v>#DIV/0!</v>
      </c>
      <c r="AM370" s="55" t="e">
        <f t="shared" si="83"/>
        <v>#DIV/0!</v>
      </c>
      <c r="AN370" s="55" t="e">
        <f t="shared" si="84"/>
        <v>#DIV/0!</v>
      </c>
      <c r="AO370" s="55" t="e">
        <f t="shared" si="85"/>
        <v>#DIV/0!</v>
      </c>
      <c r="AP370" s="55" t="e">
        <f t="shared" si="86"/>
        <v>#DIV/0!</v>
      </c>
      <c r="AQ370" s="55">
        <f t="shared" si="87"/>
        <v>-1</v>
      </c>
      <c r="AR370" s="55" t="e">
        <f t="shared" si="88"/>
        <v>#DIV/0!</v>
      </c>
      <c r="AS370" s="55" t="e">
        <f t="shared" si="89"/>
        <v>#DIV/0!</v>
      </c>
      <c r="AT370" s="55" t="e">
        <f t="shared" si="90"/>
        <v>#DIV/0!</v>
      </c>
      <c r="AU370" s="55">
        <f t="shared" si="91"/>
        <v>-1</v>
      </c>
    </row>
    <row r="371" spans="1:47" x14ac:dyDescent="0.25">
      <c r="A371" s="56">
        <v>2023</v>
      </c>
      <c r="B371" s="57">
        <v>3010501</v>
      </c>
      <c r="C371" s="58" t="s">
        <v>613</v>
      </c>
      <c r="D371" s="55">
        <v>0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20000000</v>
      </c>
      <c r="M371" s="55">
        <v>0</v>
      </c>
      <c r="N371" s="55">
        <v>0</v>
      </c>
      <c r="O371" s="55">
        <v>0</v>
      </c>
      <c r="P371" s="55">
        <v>20000000</v>
      </c>
      <c r="R371" s="55">
        <v>0</v>
      </c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>
        <f t="shared" si="92"/>
        <v>0</v>
      </c>
      <c r="AF371" s="14">
        <v>3010501</v>
      </c>
      <c r="AG371" s="9" t="s">
        <v>613</v>
      </c>
      <c r="AH371" s="10">
        <f>+AH372</f>
        <v>0</v>
      </c>
      <c r="AI371" s="55" t="e">
        <f t="shared" si="79"/>
        <v>#DIV/0!</v>
      </c>
      <c r="AJ371" s="55" t="e">
        <f t="shared" si="80"/>
        <v>#DIV/0!</v>
      </c>
      <c r="AK371" s="55" t="e">
        <f t="shared" si="81"/>
        <v>#DIV/0!</v>
      </c>
      <c r="AL371" s="55" t="e">
        <f t="shared" si="82"/>
        <v>#DIV/0!</v>
      </c>
      <c r="AM371" s="55" t="e">
        <f t="shared" si="83"/>
        <v>#DIV/0!</v>
      </c>
      <c r="AN371" s="55" t="e">
        <f t="shared" si="84"/>
        <v>#DIV/0!</v>
      </c>
      <c r="AO371" s="55" t="e">
        <f t="shared" si="85"/>
        <v>#DIV/0!</v>
      </c>
      <c r="AP371" s="55" t="e">
        <f t="shared" si="86"/>
        <v>#DIV/0!</v>
      </c>
      <c r="AQ371" s="55">
        <f t="shared" si="87"/>
        <v>-1</v>
      </c>
      <c r="AR371" s="55" t="e">
        <f t="shared" si="88"/>
        <v>#DIV/0!</v>
      </c>
      <c r="AS371" s="55" t="e">
        <f t="shared" si="89"/>
        <v>#DIV/0!</v>
      </c>
      <c r="AT371" s="55" t="e">
        <f t="shared" si="90"/>
        <v>#DIV/0!</v>
      </c>
      <c r="AU371" s="55">
        <f t="shared" si="91"/>
        <v>-1</v>
      </c>
    </row>
    <row r="372" spans="1:47" x14ac:dyDescent="0.25">
      <c r="A372" s="59">
        <v>2023</v>
      </c>
      <c r="B372" s="67">
        <v>301050101</v>
      </c>
      <c r="C372" s="61" t="s">
        <v>614</v>
      </c>
      <c r="D372" s="62"/>
      <c r="E372" s="62"/>
      <c r="F372" s="62"/>
      <c r="G372" s="62"/>
      <c r="H372" s="62"/>
      <c r="I372" s="62"/>
      <c r="J372" s="62"/>
      <c r="K372" s="62"/>
      <c r="L372" s="62">
        <v>20000000</v>
      </c>
      <c r="M372" s="62"/>
      <c r="N372" s="62"/>
      <c r="O372" s="62"/>
      <c r="P372" s="62">
        <v>20000000</v>
      </c>
      <c r="R372" s="62">
        <v>0</v>
      </c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>
        <f t="shared" si="92"/>
        <v>0</v>
      </c>
      <c r="AF372" s="43">
        <v>301050101</v>
      </c>
      <c r="AG372" s="25" t="s">
        <v>614</v>
      </c>
      <c r="AH372" s="26">
        <v>0</v>
      </c>
      <c r="AI372" s="62" t="e">
        <f t="shared" si="79"/>
        <v>#DIV/0!</v>
      </c>
      <c r="AJ372" s="62" t="e">
        <f t="shared" si="80"/>
        <v>#DIV/0!</v>
      </c>
      <c r="AK372" s="62" t="e">
        <f t="shared" si="81"/>
        <v>#DIV/0!</v>
      </c>
      <c r="AL372" s="62" t="e">
        <f t="shared" si="82"/>
        <v>#DIV/0!</v>
      </c>
      <c r="AM372" s="62" t="e">
        <f t="shared" si="83"/>
        <v>#DIV/0!</v>
      </c>
      <c r="AN372" s="62" t="e">
        <f t="shared" si="84"/>
        <v>#DIV/0!</v>
      </c>
      <c r="AO372" s="62" t="e">
        <f t="shared" si="85"/>
        <v>#DIV/0!</v>
      </c>
      <c r="AP372" s="62" t="e">
        <f t="shared" si="86"/>
        <v>#DIV/0!</v>
      </c>
      <c r="AQ372" s="62">
        <f t="shared" si="87"/>
        <v>-1</v>
      </c>
      <c r="AR372" s="62" t="e">
        <f t="shared" si="88"/>
        <v>#DIV/0!</v>
      </c>
      <c r="AS372" s="62" t="e">
        <f t="shared" si="89"/>
        <v>#DIV/0!</v>
      </c>
      <c r="AT372" s="62" t="e">
        <f t="shared" si="90"/>
        <v>#DIV/0!</v>
      </c>
      <c r="AU372" s="62">
        <f t="shared" si="91"/>
        <v>-1</v>
      </c>
    </row>
    <row r="373" spans="1:47" x14ac:dyDescent="0.25">
      <c r="A373" s="56">
        <v>2023</v>
      </c>
      <c r="B373" s="57">
        <v>302</v>
      </c>
      <c r="C373" s="58" t="s">
        <v>615</v>
      </c>
      <c r="D373" s="55">
        <v>4019035486.3333335</v>
      </c>
      <c r="E373" s="55">
        <v>1386511614.1703086</v>
      </c>
      <c r="F373" s="55">
        <v>628333333.33333325</v>
      </c>
      <c r="G373" s="55">
        <v>938002371.33333337</v>
      </c>
      <c r="H373" s="55">
        <v>13333333.333333334</v>
      </c>
      <c r="I373" s="55">
        <v>13333333.333333334</v>
      </c>
      <c r="J373" s="55">
        <v>0</v>
      </c>
      <c r="K373" s="55">
        <v>0</v>
      </c>
      <c r="L373" s="55">
        <v>1774528424</v>
      </c>
      <c r="M373" s="55">
        <v>0</v>
      </c>
      <c r="N373" s="55">
        <v>0</v>
      </c>
      <c r="O373" s="55">
        <v>0</v>
      </c>
      <c r="P373" s="55">
        <v>8773077895.8369751</v>
      </c>
      <c r="R373" s="55">
        <v>50964900</v>
      </c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>
        <f t="shared" si="92"/>
        <v>50964900</v>
      </c>
      <c r="AF373" s="11">
        <v>302</v>
      </c>
      <c r="AG373" s="5" t="s">
        <v>615</v>
      </c>
      <c r="AH373" s="6">
        <f>+AH374+AH466+AH474</f>
        <v>50964900</v>
      </c>
      <c r="AI373" s="55">
        <f t="shared" si="79"/>
        <v>-0.98731912167152902</v>
      </c>
      <c r="AJ373" s="55">
        <f t="shared" si="80"/>
        <v>-1</v>
      </c>
      <c r="AK373" s="55">
        <f t="shared" si="81"/>
        <v>-1</v>
      </c>
      <c r="AL373" s="55">
        <f t="shared" si="82"/>
        <v>-1</v>
      </c>
      <c r="AM373" s="55">
        <f t="shared" si="83"/>
        <v>-1</v>
      </c>
      <c r="AN373" s="55">
        <f t="shared" si="84"/>
        <v>-1</v>
      </c>
      <c r="AO373" s="55" t="e">
        <f t="shared" si="85"/>
        <v>#DIV/0!</v>
      </c>
      <c r="AP373" s="55" t="e">
        <f t="shared" si="86"/>
        <v>#DIV/0!</v>
      </c>
      <c r="AQ373" s="55">
        <f t="shared" si="87"/>
        <v>-1</v>
      </c>
      <c r="AR373" s="55" t="e">
        <f t="shared" si="88"/>
        <v>#DIV/0!</v>
      </c>
      <c r="AS373" s="55" t="e">
        <f t="shared" si="89"/>
        <v>#DIV/0!</v>
      </c>
      <c r="AT373" s="55" t="e">
        <f t="shared" si="90"/>
        <v>#DIV/0!</v>
      </c>
      <c r="AU373" s="55">
        <f t="shared" si="91"/>
        <v>-0.99419076171383547</v>
      </c>
    </row>
    <row r="374" spans="1:47" x14ac:dyDescent="0.25">
      <c r="A374" s="56">
        <v>2023</v>
      </c>
      <c r="B374" s="57">
        <v>30201</v>
      </c>
      <c r="C374" s="58" t="s">
        <v>616</v>
      </c>
      <c r="D374" s="55">
        <v>4019035486.3333335</v>
      </c>
      <c r="E374" s="55">
        <v>1081333333.3333335</v>
      </c>
      <c r="F374" s="55">
        <v>628333333.33333325</v>
      </c>
      <c r="G374" s="55">
        <v>938002371.33333337</v>
      </c>
      <c r="H374" s="55">
        <v>13333333.333333334</v>
      </c>
      <c r="I374" s="55">
        <v>13333333.333333334</v>
      </c>
      <c r="J374" s="55">
        <v>0</v>
      </c>
      <c r="K374" s="55">
        <v>0</v>
      </c>
      <c r="L374" s="55">
        <v>1684528424</v>
      </c>
      <c r="M374" s="55">
        <v>0</v>
      </c>
      <c r="N374" s="55">
        <v>0</v>
      </c>
      <c r="O374" s="55">
        <v>0</v>
      </c>
      <c r="P374" s="55">
        <v>8377899615</v>
      </c>
      <c r="R374" s="55">
        <v>50964900</v>
      </c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>
        <f t="shared" si="92"/>
        <v>50964900</v>
      </c>
      <c r="AF374" s="11">
        <v>30201</v>
      </c>
      <c r="AG374" s="5" t="s">
        <v>616</v>
      </c>
      <c r="AH374" s="6">
        <f>+AH375+AH420+AH431+AH450</f>
        <v>50964900</v>
      </c>
      <c r="AI374" s="55">
        <f t="shared" si="79"/>
        <v>-0.98731912167152902</v>
      </c>
      <c r="AJ374" s="55">
        <f t="shared" si="80"/>
        <v>-1</v>
      </c>
      <c r="AK374" s="55">
        <f t="shared" si="81"/>
        <v>-1</v>
      </c>
      <c r="AL374" s="55">
        <f t="shared" si="82"/>
        <v>-1</v>
      </c>
      <c r="AM374" s="55">
        <f t="shared" si="83"/>
        <v>-1</v>
      </c>
      <c r="AN374" s="55">
        <f t="shared" si="84"/>
        <v>-1</v>
      </c>
      <c r="AO374" s="55" t="e">
        <f t="shared" si="85"/>
        <v>#DIV/0!</v>
      </c>
      <c r="AP374" s="55" t="e">
        <f t="shared" si="86"/>
        <v>#DIV/0!</v>
      </c>
      <c r="AQ374" s="55">
        <f t="shared" si="87"/>
        <v>-1</v>
      </c>
      <c r="AR374" s="55" t="e">
        <f t="shared" si="88"/>
        <v>#DIV/0!</v>
      </c>
      <c r="AS374" s="55" t="e">
        <f t="shared" si="89"/>
        <v>#DIV/0!</v>
      </c>
      <c r="AT374" s="55" t="e">
        <f t="shared" si="90"/>
        <v>#DIV/0!</v>
      </c>
      <c r="AU374" s="55">
        <f t="shared" si="91"/>
        <v>-0.99391674496687077</v>
      </c>
    </row>
    <row r="375" spans="1:47" x14ac:dyDescent="0.25">
      <c r="A375" s="56">
        <v>2023</v>
      </c>
      <c r="B375" s="57">
        <v>3020101</v>
      </c>
      <c r="C375" s="58" t="s">
        <v>617</v>
      </c>
      <c r="D375" s="55">
        <v>2698218736.3333335</v>
      </c>
      <c r="E375" s="55">
        <v>601333333.33333337</v>
      </c>
      <c r="F375" s="55">
        <v>293333333.33333331</v>
      </c>
      <c r="G375" s="55">
        <v>743333333.33333337</v>
      </c>
      <c r="H375" s="55">
        <v>13333333.333333334</v>
      </c>
      <c r="I375" s="55">
        <v>13333333.333333334</v>
      </c>
      <c r="J375" s="55">
        <v>0</v>
      </c>
      <c r="K375" s="55">
        <v>0</v>
      </c>
      <c r="L375" s="55">
        <v>1442000000</v>
      </c>
      <c r="M375" s="55">
        <v>0</v>
      </c>
      <c r="N375" s="55">
        <v>0</v>
      </c>
      <c r="O375" s="55">
        <v>0</v>
      </c>
      <c r="P375" s="55">
        <v>5804885403</v>
      </c>
      <c r="R375" s="55">
        <v>50964900</v>
      </c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>
        <f t="shared" si="92"/>
        <v>50964900</v>
      </c>
      <c r="AF375" s="11">
        <v>3020101</v>
      </c>
      <c r="AG375" s="5" t="s">
        <v>617</v>
      </c>
      <c r="AH375" s="6">
        <f>+AH376</f>
        <v>50964900</v>
      </c>
      <c r="AI375" s="55">
        <f t="shared" si="79"/>
        <v>-0.98111164995123512</v>
      </c>
      <c r="AJ375" s="55">
        <f t="shared" si="80"/>
        <v>-1</v>
      </c>
      <c r="AK375" s="55">
        <f t="shared" si="81"/>
        <v>-1</v>
      </c>
      <c r="AL375" s="55">
        <f t="shared" si="82"/>
        <v>-1</v>
      </c>
      <c r="AM375" s="55">
        <f t="shared" si="83"/>
        <v>-1</v>
      </c>
      <c r="AN375" s="55">
        <f t="shared" si="84"/>
        <v>-1</v>
      </c>
      <c r="AO375" s="55" t="e">
        <f t="shared" si="85"/>
        <v>#DIV/0!</v>
      </c>
      <c r="AP375" s="55" t="e">
        <f t="shared" si="86"/>
        <v>#DIV/0!</v>
      </c>
      <c r="AQ375" s="55">
        <f t="shared" si="87"/>
        <v>-1</v>
      </c>
      <c r="AR375" s="55" t="e">
        <f t="shared" si="88"/>
        <v>#DIV/0!</v>
      </c>
      <c r="AS375" s="55" t="e">
        <f t="shared" si="89"/>
        <v>#DIV/0!</v>
      </c>
      <c r="AT375" s="55" t="e">
        <f t="shared" si="90"/>
        <v>#DIV/0!</v>
      </c>
      <c r="AU375" s="55">
        <f t="shared" si="91"/>
        <v>-0.99122034347591759</v>
      </c>
    </row>
    <row r="376" spans="1:47" x14ac:dyDescent="0.25">
      <c r="A376" s="56">
        <v>2023</v>
      </c>
      <c r="B376" s="57">
        <v>302010101</v>
      </c>
      <c r="C376" s="58" t="s">
        <v>618</v>
      </c>
      <c r="D376" s="55">
        <v>2698218736.3333335</v>
      </c>
      <c r="E376" s="55">
        <v>601333333.33333337</v>
      </c>
      <c r="F376" s="55">
        <v>293333333.33333331</v>
      </c>
      <c r="G376" s="55">
        <v>743333333.33333337</v>
      </c>
      <c r="H376" s="55">
        <v>13333333.333333334</v>
      </c>
      <c r="I376" s="55">
        <v>13333333.333333334</v>
      </c>
      <c r="J376" s="55">
        <v>0</v>
      </c>
      <c r="K376" s="55">
        <v>0</v>
      </c>
      <c r="L376" s="55">
        <v>1442000000</v>
      </c>
      <c r="M376" s="55">
        <v>0</v>
      </c>
      <c r="N376" s="55">
        <v>0</v>
      </c>
      <c r="O376" s="55">
        <v>0</v>
      </c>
      <c r="P376" s="55">
        <v>5804885403</v>
      </c>
      <c r="R376" s="55">
        <v>50964900</v>
      </c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>
        <f t="shared" si="92"/>
        <v>50964900</v>
      </c>
      <c r="AF376" s="14">
        <v>302010101</v>
      </c>
      <c r="AG376" s="9" t="s">
        <v>618</v>
      </c>
      <c r="AH376" s="10">
        <f>+AH377+AH381+AH385+AH389+AH392+AH396+AH400+AH404+AH406+AH409+AH412+AH416+AH419</f>
        <v>50964900</v>
      </c>
      <c r="AI376" s="55">
        <f t="shared" si="79"/>
        <v>-0.98111164995123512</v>
      </c>
      <c r="AJ376" s="55">
        <f t="shared" si="80"/>
        <v>-1</v>
      </c>
      <c r="AK376" s="55">
        <f t="shared" si="81"/>
        <v>-1</v>
      </c>
      <c r="AL376" s="55">
        <f t="shared" si="82"/>
        <v>-1</v>
      </c>
      <c r="AM376" s="55">
        <f t="shared" si="83"/>
        <v>-1</v>
      </c>
      <c r="AN376" s="55">
        <f t="shared" si="84"/>
        <v>-1</v>
      </c>
      <c r="AO376" s="55" t="e">
        <f t="shared" si="85"/>
        <v>#DIV/0!</v>
      </c>
      <c r="AP376" s="55" t="e">
        <f t="shared" si="86"/>
        <v>#DIV/0!</v>
      </c>
      <c r="AQ376" s="55">
        <f t="shared" si="87"/>
        <v>-1</v>
      </c>
      <c r="AR376" s="55" t="e">
        <f t="shared" si="88"/>
        <v>#DIV/0!</v>
      </c>
      <c r="AS376" s="55" t="e">
        <f t="shared" si="89"/>
        <v>#DIV/0!</v>
      </c>
      <c r="AT376" s="55" t="e">
        <f t="shared" si="90"/>
        <v>#DIV/0!</v>
      </c>
      <c r="AU376" s="55">
        <f t="shared" si="91"/>
        <v>-0.99122034347591759</v>
      </c>
    </row>
    <row r="377" spans="1:47" x14ac:dyDescent="0.25">
      <c r="A377" s="56">
        <v>2023</v>
      </c>
      <c r="B377" s="57">
        <v>30201010101</v>
      </c>
      <c r="C377" s="58" t="s">
        <v>619</v>
      </c>
      <c r="D377" s="55">
        <v>0</v>
      </c>
      <c r="E377" s="55">
        <v>0</v>
      </c>
      <c r="F377" s="55">
        <v>200000000</v>
      </c>
      <c r="G377" s="55">
        <v>50000000</v>
      </c>
      <c r="H377" s="55">
        <v>0</v>
      </c>
      <c r="I377" s="55">
        <v>0</v>
      </c>
      <c r="J377" s="55">
        <v>0</v>
      </c>
      <c r="K377" s="55">
        <v>0</v>
      </c>
      <c r="L377" s="55">
        <v>50000000</v>
      </c>
      <c r="M377" s="55">
        <v>0</v>
      </c>
      <c r="N377" s="55">
        <v>0</v>
      </c>
      <c r="O377" s="55">
        <v>0</v>
      </c>
      <c r="P377" s="55">
        <v>300000000</v>
      </c>
      <c r="R377" s="55">
        <v>0</v>
      </c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>
        <f t="shared" si="92"/>
        <v>0</v>
      </c>
      <c r="AF377" s="14">
        <v>30201010101</v>
      </c>
      <c r="AG377" s="9" t="s">
        <v>619</v>
      </c>
      <c r="AH377" s="10">
        <f>+AH378+AH379+AH380</f>
        <v>0</v>
      </c>
      <c r="AI377" s="55" t="e">
        <f t="shared" si="79"/>
        <v>#DIV/0!</v>
      </c>
      <c r="AJ377" s="55" t="e">
        <f t="shared" si="80"/>
        <v>#DIV/0!</v>
      </c>
      <c r="AK377" s="55">
        <f t="shared" si="81"/>
        <v>-1</v>
      </c>
      <c r="AL377" s="55">
        <f t="shared" si="82"/>
        <v>-1</v>
      </c>
      <c r="AM377" s="55" t="e">
        <f t="shared" si="83"/>
        <v>#DIV/0!</v>
      </c>
      <c r="AN377" s="55" t="e">
        <f t="shared" si="84"/>
        <v>#DIV/0!</v>
      </c>
      <c r="AO377" s="55" t="e">
        <f t="shared" si="85"/>
        <v>#DIV/0!</v>
      </c>
      <c r="AP377" s="55" t="e">
        <f t="shared" si="86"/>
        <v>#DIV/0!</v>
      </c>
      <c r="AQ377" s="55">
        <f t="shared" si="87"/>
        <v>-1</v>
      </c>
      <c r="AR377" s="55" t="e">
        <f t="shared" si="88"/>
        <v>#DIV/0!</v>
      </c>
      <c r="AS377" s="55" t="e">
        <f t="shared" si="89"/>
        <v>#DIV/0!</v>
      </c>
      <c r="AT377" s="55" t="e">
        <f t="shared" si="90"/>
        <v>#DIV/0!</v>
      </c>
      <c r="AU377" s="55">
        <f t="shared" si="91"/>
        <v>-1</v>
      </c>
    </row>
    <row r="378" spans="1:47" x14ac:dyDescent="0.25">
      <c r="A378" s="59">
        <v>2023</v>
      </c>
      <c r="B378" s="67">
        <v>3020101010101</v>
      </c>
      <c r="C378" s="61" t="s">
        <v>620</v>
      </c>
      <c r="D378" s="62"/>
      <c r="E378" s="62"/>
      <c r="F378" s="62"/>
      <c r="G378" s="62"/>
      <c r="H378" s="62"/>
      <c r="I378" s="62"/>
      <c r="J378" s="62"/>
      <c r="K378" s="62"/>
      <c r="L378" s="62">
        <v>50000000</v>
      </c>
      <c r="M378" s="62"/>
      <c r="N378" s="62"/>
      <c r="O378" s="62"/>
      <c r="P378" s="62">
        <v>50000000</v>
      </c>
      <c r="R378" s="62">
        <v>0</v>
      </c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>
        <f t="shared" si="92"/>
        <v>0</v>
      </c>
      <c r="AF378" s="43">
        <v>3020101010101</v>
      </c>
      <c r="AG378" s="25" t="s">
        <v>620</v>
      </c>
      <c r="AH378" s="26">
        <v>0</v>
      </c>
      <c r="AI378" s="62" t="e">
        <f t="shared" si="79"/>
        <v>#DIV/0!</v>
      </c>
      <c r="AJ378" s="62" t="e">
        <f t="shared" si="80"/>
        <v>#DIV/0!</v>
      </c>
      <c r="AK378" s="62" t="e">
        <f t="shared" si="81"/>
        <v>#DIV/0!</v>
      </c>
      <c r="AL378" s="62" t="e">
        <f t="shared" si="82"/>
        <v>#DIV/0!</v>
      </c>
      <c r="AM378" s="62" t="e">
        <f t="shared" si="83"/>
        <v>#DIV/0!</v>
      </c>
      <c r="AN378" s="62" t="e">
        <f t="shared" si="84"/>
        <v>#DIV/0!</v>
      </c>
      <c r="AO378" s="62" t="e">
        <f t="shared" si="85"/>
        <v>#DIV/0!</v>
      </c>
      <c r="AP378" s="62" t="e">
        <f t="shared" si="86"/>
        <v>#DIV/0!</v>
      </c>
      <c r="AQ378" s="62">
        <f t="shared" si="87"/>
        <v>-1</v>
      </c>
      <c r="AR378" s="62" t="e">
        <f t="shared" si="88"/>
        <v>#DIV/0!</v>
      </c>
      <c r="AS378" s="62" t="e">
        <f t="shared" si="89"/>
        <v>#DIV/0!</v>
      </c>
      <c r="AT378" s="62" t="e">
        <f t="shared" si="90"/>
        <v>#DIV/0!</v>
      </c>
      <c r="AU378" s="62">
        <f t="shared" si="91"/>
        <v>-1</v>
      </c>
    </row>
    <row r="379" spans="1:47" x14ac:dyDescent="0.25">
      <c r="A379" s="59">
        <v>2023</v>
      </c>
      <c r="B379" s="68">
        <v>3020101010102</v>
      </c>
      <c r="C379" s="61" t="s">
        <v>621</v>
      </c>
      <c r="D379" s="62"/>
      <c r="E379" s="62"/>
      <c r="F379" s="62"/>
      <c r="G379" s="62">
        <v>50000000</v>
      </c>
      <c r="H379" s="62"/>
      <c r="I379" s="62"/>
      <c r="J379" s="62"/>
      <c r="K379" s="62"/>
      <c r="L379" s="62"/>
      <c r="M379" s="62"/>
      <c r="N379" s="62"/>
      <c r="O379" s="62"/>
      <c r="P379" s="62">
        <v>50000000</v>
      </c>
      <c r="R379" s="62">
        <v>0</v>
      </c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>
        <f t="shared" si="92"/>
        <v>0</v>
      </c>
      <c r="AF379" s="44">
        <v>3020101010102</v>
      </c>
      <c r="AG379" s="25" t="s">
        <v>621</v>
      </c>
      <c r="AH379" s="26">
        <v>0</v>
      </c>
      <c r="AI379" s="62" t="e">
        <f t="shared" si="79"/>
        <v>#DIV/0!</v>
      </c>
      <c r="AJ379" s="62" t="e">
        <f t="shared" si="80"/>
        <v>#DIV/0!</v>
      </c>
      <c r="AK379" s="62" t="e">
        <f t="shared" si="81"/>
        <v>#DIV/0!</v>
      </c>
      <c r="AL379" s="62">
        <f t="shared" si="82"/>
        <v>-1</v>
      </c>
      <c r="AM379" s="62" t="e">
        <f t="shared" si="83"/>
        <v>#DIV/0!</v>
      </c>
      <c r="AN379" s="62" t="e">
        <f t="shared" si="84"/>
        <v>#DIV/0!</v>
      </c>
      <c r="AO379" s="62" t="e">
        <f t="shared" si="85"/>
        <v>#DIV/0!</v>
      </c>
      <c r="AP379" s="62" t="e">
        <f t="shared" si="86"/>
        <v>#DIV/0!</v>
      </c>
      <c r="AQ379" s="62" t="e">
        <f t="shared" si="87"/>
        <v>#DIV/0!</v>
      </c>
      <c r="AR379" s="62" t="e">
        <f t="shared" si="88"/>
        <v>#DIV/0!</v>
      </c>
      <c r="AS379" s="62" t="e">
        <f t="shared" si="89"/>
        <v>#DIV/0!</v>
      </c>
      <c r="AT379" s="62" t="e">
        <f t="shared" si="90"/>
        <v>#DIV/0!</v>
      </c>
      <c r="AU379" s="62">
        <f t="shared" si="91"/>
        <v>-1</v>
      </c>
    </row>
    <row r="380" spans="1:47" x14ac:dyDescent="0.25">
      <c r="A380" s="59">
        <v>2023</v>
      </c>
      <c r="B380" s="69">
        <v>3020101010103</v>
      </c>
      <c r="C380" s="61" t="s">
        <v>622</v>
      </c>
      <c r="D380" s="62"/>
      <c r="E380" s="62"/>
      <c r="F380" s="62">
        <v>200000000</v>
      </c>
      <c r="G380" s="62"/>
      <c r="H380" s="62"/>
      <c r="I380" s="62"/>
      <c r="J380" s="62"/>
      <c r="K380" s="62"/>
      <c r="L380" s="62"/>
      <c r="M380" s="62"/>
      <c r="N380" s="62"/>
      <c r="O380" s="62"/>
      <c r="P380" s="62">
        <v>200000000</v>
      </c>
      <c r="R380" s="62">
        <v>0</v>
      </c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>
        <f t="shared" si="92"/>
        <v>0</v>
      </c>
      <c r="AF380" s="45">
        <v>3020101010103</v>
      </c>
      <c r="AG380" s="25" t="s">
        <v>622</v>
      </c>
      <c r="AH380" s="26">
        <v>0</v>
      </c>
      <c r="AI380" s="62" t="e">
        <f t="shared" si="79"/>
        <v>#DIV/0!</v>
      </c>
      <c r="AJ380" s="62" t="e">
        <f t="shared" si="80"/>
        <v>#DIV/0!</v>
      </c>
      <c r="AK380" s="62">
        <f t="shared" si="81"/>
        <v>-1</v>
      </c>
      <c r="AL380" s="62" t="e">
        <f t="shared" si="82"/>
        <v>#DIV/0!</v>
      </c>
      <c r="AM380" s="62" t="e">
        <f t="shared" si="83"/>
        <v>#DIV/0!</v>
      </c>
      <c r="AN380" s="62" t="e">
        <f t="shared" si="84"/>
        <v>#DIV/0!</v>
      </c>
      <c r="AO380" s="62" t="e">
        <f t="shared" si="85"/>
        <v>#DIV/0!</v>
      </c>
      <c r="AP380" s="62" t="e">
        <f t="shared" si="86"/>
        <v>#DIV/0!</v>
      </c>
      <c r="AQ380" s="62" t="e">
        <f t="shared" si="87"/>
        <v>#DIV/0!</v>
      </c>
      <c r="AR380" s="62" t="e">
        <f t="shared" si="88"/>
        <v>#DIV/0!</v>
      </c>
      <c r="AS380" s="62" t="e">
        <f t="shared" si="89"/>
        <v>#DIV/0!</v>
      </c>
      <c r="AT380" s="62" t="e">
        <f t="shared" si="90"/>
        <v>#DIV/0!</v>
      </c>
      <c r="AU380" s="62">
        <f t="shared" si="91"/>
        <v>-1</v>
      </c>
    </row>
    <row r="381" spans="1:47" x14ac:dyDescent="0.25">
      <c r="A381" s="56">
        <v>2023</v>
      </c>
      <c r="B381" s="57">
        <v>30201010102</v>
      </c>
      <c r="C381" s="58" t="s">
        <v>623</v>
      </c>
      <c r="D381" s="55">
        <v>350000000</v>
      </c>
      <c r="E381" s="55">
        <v>0</v>
      </c>
      <c r="F381" s="55">
        <v>0</v>
      </c>
      <c r="G381" s="55">
        <v>135000000</v>
      </c>
      <c r="H381" s="55">
        <v>0</v>
      </c>
      <c r="I381" s="55">
        <v>0</v>
      </c>
      <c r="J381" s="55">
        <v>0</v>
      </c>
      <c r="K381" s="55">
        <v>0</v>
      </c>
      <c r="L381" s="55">
        <v>150000000</v>
      </c>
      <c r="M381" s="55">
        <v>0</v>
      </c>
      <c r="N381" s="55">
        <v>0</v>
      </c>
      <c r="O381" s="55">
        <v>0</v>
      </c>
      <c r="P381" s="55">
        <v>635000000</v>
      </c>
      <c r="R381" s="55">
        <v>0</v>
      </c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>
        <f t="shared" si="92"/>
        <v>0</v>
      </c>
      <c r="AF381" s="14">
        <v>30201010102</v>
      </c>
      <c r="AG381" s="9" t="s">
        <v>623</v>
      </c>
      <c r="AH381" s="10">
        <f>+AH382+AH383+AH384</f>
        <v>0</v>
      </c>
      <c r="AI381" s="55">
        <f t="shared" si="79"/>
        <v>-1</v>
      </c>
      <c r="AJ381" s="55" t="e">
        <f t="shared" si="80"/>
        <v>#DIV/0!</v>
      </c>
      <c r="AK381" s="55" t="e">
        <f t="shared" si="81"/>
        <v>#DIV/0!</v>
      </c>
      <c r="AL381" s="55">
        <f t="shared" si="82"/>
        <v>-1</v>
      </c>
      <c r="AM381" s="55" t="e">
        <f t="shared" si="83"/>
        <v>#DIV/0!</v>
      </c>
      <c r="AN381" s="55" t="e">
        <f t="shared" si="84"/>
        <v>#DIV/0!</v>
      </c>
      <c r="AO381" s="55" t="e">
        <f t="shared" si="85"/>
        <v>#DIV/0!</v>
      </c>
      <c r="AP381" s="55" t="e">
        <f t="shared" si="86"/>
        <v>#DIV/0!</v>
      </c>
      <c r="AQ381" s="55">
        <f t="shared" si="87"/>
        <v>-1</v>
      </c>
      <c r="AR381" s="55" t="e">
        <f t="shared" si="88"/>
        <v>#DIV/0!</v>
      </c>
      <c r="AS381" s="55" t="e">
        <f t="shared" si="89"/>
        <v>#DIV/0!</v>
      </c>
      <c r="AT381" s="55" t="e">
        <f t="shared" si="90"/>
        <v>#DIV/0!</v>
      </c>
      <c r="AU381" s="55">
        <f t="shared" si="91"/>
        <v>-1</v>
      </c>
    </row>
    <row r="382" spans="1:47" x14ac:dyDescent="0.25">
      <c r="A382" s="59">
        <v>2023</v>
      </c>
      <c r="B382" s="67">
        <v>3020101010201</v>
      </c>
      <c r="C382" s="61" t="s">
        <v>624</v>
      </c>
      <c r="D382" s="62"/>
      <c r="E382" s="62"/>
      <c r="F382" s="62"/>
      <c r="G382" s="62"/>
      <c r="H382" s="62"/>
      <c r="I382" s="62"/>
      <c r="J382" s="62"/>
      <c r="K382" s="62"/>
      <c r="L382" s="62">
        <v>150000000</v>
      </c>
      <c r="M382" s="62"/>
      <c r="N382" s="62"/>
      <c r="O382" s="62"/>
      <c r="P382" s="62">
        <v>150000000</v>
      </c>
      <c r="R382" s="62">
        <v>0</v>
      </c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>
        <f t="shared" si="92"/>
        <v>0</v>
      </c>
      <c r="AF382" s="43">
        <v>3020101010201</v>
      </c>
      <c r="AG382" s="25" t="s">
        <v>624</v>
      </c>
      <c r="AH382" s="26">
        <v>0</v>
      </c>
      <c r="AI382" s="62" t="e">
        <f t="shared" si="79"/>
        <v>#DIV/0!</v>
      </c>
      <c r="AJ382" s="62" t="e">
        <f t="shared" si="80"/>
        <v>#DIV/0!</v>
      </c>
      <c r="AK382" s="62" t="e">
        <f t="shared" si="81"/>
        <v>#DIV/0!</v>
      </c>
      <c r="AL382" s="62" t="e">
        <f t="shared" si="82"/>
        <v>#DIV/0!</v>
      </c>
      <c r="AM382" s="62" t="e">
        <f t="shared" si="83"/>
        <v>#DIV/0!</v>
      </c>
      <c r="AN382" s="62" t="e">
        <f t="shared" si="84"/>
        <v>#DIV/0!</v>
      </c>
      <c r="AO382" s="62" t="e">
        <f t="shared" si="85"/>
        <v>#DIV/0!</v>
      </c>
      <c r="AP382" s="62" t="e">
        <f t="shared" si="86"/>
        <v>#DIV/0!</v>
      </c>
      <c r="AQ382" s="62">
        <f t="shared" si="87"/>
        <v>-1</v>
      </c>
      <c r="AR382" s="62" t="e">
        <f t="shared" si="88"/>
        <v>#DIV/0!</v>
      </c>
      <c r="AS382" s="62" t="e">
        <f t="shared" si="89"/>
        <v>#DIV/0!</v>
      </c>
      <c r="AT382" s="62" t="e">
        <f t="shared" si="90"/>
        <v>#DIV/0!</v>
      </c>
      <c r="AU382" s="62">
        <f t="shared" si="91"/>
        <v>-1</v>
      </c>
    </row>
    <row r="383" spans="1:47" x14ac:dyDescent="0.25">
      <c r="A383" s="59">
        <v>2023</v>
      </c>
      <c r="B383" s="68">
        <v>3020101010202</v>
      </c>
      <c r="C383" s="61" t="s">
        <v>625</v>
      </c>
      <c r="D383" s="62"/>
      <c r="E383" s="62"/>
      <c r="F383" s="62"/>
      <c r="G383" s="62">
        <v>135000000</v>
      </c>
      <c r="H383" s="62"/>
      <c r="I383" s="62"/>
      <c r="J383" s="62"/>
      <c r="K383" s="62"/>
      <c r="L383" s="62"/>
      <c r="M383" s="62"/>
      <c r="N383" s="62"/>
      <c r="O383" s="62"/>
      <c r="P383" s="62">
        <v>135000000</v>
      </c>
      <c r="R383" s="62">
        <v>0</v>
      </c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>
        <f t="shared" si="92"/>
        <v>0</v>
      </c>
      <c r="AF383" s="44">
        <v>3020101010202</v>
      </c>
      <c r="AG383" s="25" t="s">
        <v>625</v>
      </c>
      <c r="AH383" s="26">
        <v>0</v>
      </c>
      <c r="AI383" s="62" t="e">
        <f t="shared" si="79"/>
        <v>#DIV/0!</v>
      </c>
      <c r="AJ383" s="62" t="e">
        <f t="shared" si="80"/>
        <v>#DIV/0!</v>
      </c>
      <c r="AK383" s="62" t="e">
        <f t="shared" si="81"/>
        <v>#DIV/0!</v>
      </c>
      <c r="AL383" s="62">
        <f t="shared" si="82"/>
        <v>-1</v>
      </c>
      <c r="AM383" s="62" t="e">
        <f t="shared" si="83"/>
        <v>#DIV/0!</v>
      </c>
      <c r="AN383" s="62" t="e">
        <f t="shared" si="84"/>
        <v>#DIV/0!</v>
      </c>
      <c r="AO383" s="62" t="e">
        <f t="shared" si="85"/>
        <v>#DIV/0!</v>
      </c>
      <c r="AP383" s="62" t="e">
        <f t="shared" si="86"/>
        <v>#DIV/0!</v>
      </c>
      <c r="AQ383" s="62" t="e">
        <f t="shared" si="87"/>
        <v>#DIV/0!</v>
      </c>
      <c r="AR383" s="62" t="e">
        <f t="shared" si="88"/>
        <v>#DIV/0!</v>
      </c>
      <c r="AS383" s="62" t="e">
        <f t="shared" si="89"/>
        <v>#DIV/0!</v>
      </c>
      <c r="AT383" s="62" t="e">
        <f t="shared" si="90"/>
        <v>#DIV/0!</v>
      </c>
      <c r="AU383" s="62">
        <f t="shared" si="91"/>
        <v>-1</v>
      </c>
    </row>
    <row r="384" spans="1:47" x14ac:dyDescent="0.25">
      <c r="A384" s="59">
        <v>2023</v>
      </c>
      <c r="B384" s="69">
        <v>3020101010203</v>
      </c>
      <c r="C384" s="61" t="s">
        <v>626</v>
      </c>
      <c r="D384" s="62">
        <v>350000000</v>
      </c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>
        <v>350000000</v>
      </c>
      <c r="R384" s="62">
        <v>0</v>
      </c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>
        <f t="shared" si="92"/>
        <v>0</v>
      </c>
      <c r="AF384" s="45">
        <v>3020101010203</v>
      </c>
      <c r="AG384" s="25" t="s">
        <v>626</v>
      </c>
      <c r="AH384" s="26">
        <v>0</v>
      </c>
      <c r="AI384" s="62">
        <f t="shared" si="79"/>
        <v>-1</v>
      </c>
      <c r="AJ384" s="62" t="e">
        <f t="shared" si="80"/>
        <v>#DIV/0!</v>
      </c>
      <c r="AK384" s="62" t="e">
        <f t="shared" si="81"/>
        <v>#DIV/0!</v>
      </c>
      <c r="AL384" s="62" t="e">
        <f t="shared" si="82"/>
        <v>#DIV/0!</v>
      </c>
      <c r="AM384" s="62" t="e">
        <f t="shared" si="83"/>
        <v>#DIV/0!</v>
      </c>
      <c r="AN384" s="62" t="e">
        <f t="shared" si="84"/>
        <v>#DIV/0!</v>
      </c>
      <c r="AO384" s="62" t="e">
        <f t="shared" si="85"/>
        <v>#DIV/0!</v>
      </c>
      <c r="AP384" s="62" t="e">
        <f t="shared" si="86"/>
        <v>#DIV/0!</v>
      </c>
      <c r="AQ384" s="62" t="e">
        <f t="shared" si="87"/>
        <v>#DIV/0!</v>
      </c>
      <c r="AR384" s="62" t="e">
        <f t="shared" si="88"/>
        <v>#DIV/0!</v>
      </c>
      <c r="AS384" s="62" t="e">
        <f t="shared" si="89"/>
        <v>#DIV/0!</v>
      </c>
      <c r="AT384" s="62" t="e">
        <f t="shared" si="90"/>
        <v>#DIV/0!</v>
      </c>
      <c r="AU384" s="62">
        <f t="shared" si="91"/>
        <v>-1</v>
      </c>
    </row>
    <row r="385" spans="1:47" x14ac:dyDescent="0.25">
      <c r="A385" s="56">
        <v>2023</v>
      </c>
      <c r="B385" s="57">
        <v>30201010103</v>
      </c>
      <c r="C385" s="58" t="s">
        <v>627</v>
      </c>
      <c r="D385" s="55">
        <v>850000000</v>
      </c>
      <c r="E385" s="55">
        <v>0</v>
      </c>
      <c r="F385" s="55">
        <v>0</v>
      </c>
      <c r="G385" s="55">
        <v>140000000</v>
      </c>
      <c r="H385" s="55">
        <v>0</v>
      </c>
      <c r="I385" s="55">
        <v>0</v>
      </c>
      <c r="J385" s="55">
        <v>0</v>
      </c>
      <c r="K385" s="55">
        <v>0</v>
      </c>
      <c r="L385" s="55">
        <v>850000000</v>
      </c>
      <c r="M385" s="55">
        <v>0</v>
      </c>
      <c r="N385" s="55">
        <v>0</v>
      </c>
      <c r="O385" s="55">
        <v>0</v>
      </c>
      <c r="P385" s="55">
        <v>1840000000</v>
      </c>
      <c r="R385" s="55">
        <v>19500000</v>
      </c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>
        <f t="shared" si="92"/>
        <v>19500000</v>
      </c>
      <c r="AF385" s="14">
        <v>30201010103</v>
      </c>
      <c r="AG385" s="9" t="s">
        <v>627</v>
      </c>
      <c r="AH385" s="10">
        <f>+AH386+AH387+AH388</f>
        <v>19500000</v>
      </c>
      <c r="AI385" s="55">
        <f t="shared" si="79"/>
        <v>-0.97705882352941176</v>
      </c>
      <c r="AJ385" s="55" t="e">
        <f t="shared" si="80"/>
        <v>#DIV/0!</v>
      </c>
      <c r="AK385" s="55" t="e">
        <f t="shared" si="81"/>
        <v>#DIV/0!</v>
      </c>
      <c r="AL385" s="55">
        <f t="shared" si="82"/>
        <v>-1</v>
      </c>
      <c r="AM385" s="55" t="e">
        <f t="shared" si="83"/>
        <v>#DIV/0!</v>
      </c>
      <c r="AN385" s="55" t="e">
        <f t="shared" si="84"/>
        <v>#DIV/0!</v>
      </c>
      <c r="AO385" s="55" t="e">
        <f t="shared" si="85"/>
        <v>#DIV/0!</v>
      </c>
      <c r="AP385" s="55" t="e">
        <f t="shared" si="86"/>
        <v>#DIV/0!</v>
      </c>
      <c r="AQ385" s="55">
        <f t="shared" si="87"/>
        <v>-1</v>
      </c>
      <c r="AR385" s="55" t="e">
        <f t="shared" si="88"/>
        <v>#DIV/0!</v>
      </c>
      <c r="AS385" s="55" t="e">
        <f t="shared" si="89"/>
        <v>#DIV/0!</v>
      </c>
      <c r="AT385" s="55" t="e">
        <f t="shared" si="90"/>
        <v>#DIV/0!</v>
      </c>
      <c r="AU385" s="55">
        <f t="shared" si="91"/>
        <v>-0.98940217391304353</v>
      </c>
    </row>
    <row r="386" spans="1:47" x14ac:dyDescent="0.25">
      <c r="A386" s="59">
        <v>2023</v>
      </c>
      <c r="B386" s="67">
        <v>3020101010301</v>
      </c>
      <c r="C386" s="61" t="s">
        <v>628</v>
      </c>
      <c r="D386" s="62"/>
      <c r="E386" s="62"/>
      <c r="F386" s="62"/>
      <c r="G386" s="62"/>
      <c r="H386" s="62"/>
      <c r="I386" s="62"/>
      <c r="J386" s="62"/>
      <c r="K386" s="62"/>
      <c r="L386" s="62">
        <v>850000000</v>
      </c>
      <c r="M386" s="62"/>
      <c r="N386" s="62"/>
      <c r="O386" s="62"/>
      <c r="P386" s="62">
        <v>850000000</v>
      </c>
      <c r="R386" s="62">
        <v>0</v>
      </c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>
        <f t="shared" si="92"/>
        <v>0</v>
      </c>
      <c r="AF386" s="43">
        <v>3020101010301</v>
      </c>
      <c r="AG386" s="25" t="s">
        <v>628</v>
      </c>
      <c r="AH386" s="26">
        <v>0</v>
      </c>
      <c r="AI386" s="62" t="e">
        <f t="shared" si="79"/>
        <v>#DIV/0!</v>
      </c>
      <c r="AJ386" s="62" t="e">
        <f t="shared" si="80"/>
        <v>#DIV/0!</v>
      </c>
      <c r="AK386" s="62" t="e">
        <f t="shared" si="81"/>
        <v>#DIV/0!</v>
      </c>
      <c r="AL386" s="62" t="e">
        <f t="shared" si="82"/>
        <v>#DIV/0!</v>
      </c>
      <c r="AM386" s="62" t="e">
        <f t="shared" si="83"/>
        <v>#DIV/0!</v>
      </c>
      <c r="AN386" s="62" t="e">
        <f t="shared" si="84"/>
        <v>#DIV/0!</v>
      </c>
      <c r="AO386" s="62" t="e">
        <f t="shared" si="85"/>
        <v>#DIV/0!</v>
      </c>
      <c r="AP386" s="62" t="e">
        <f t="shared" si="86"/>
        <v>#DIV/0!</v>
      </c>
      <c r="AQ386" s="62">
        <f t="shared" si="87"/>
        <v>-1</v>
      </c>
      <c r="AR386" s="62" t="e">
        <f t="shared" si="88"/>
        <v>#DIV/0!</v>
      </c>
      <c r="AS386" s="62" t="e">
        <f t="shared" si="89"/>
        <v>#DIV/0!</v>
      </c>
      <c r="AT386" s="62" t="e">
        <f t="shared" si="90"/>
        <v>#DIV/0!</v>
      </c>
      <c r="AU386" s="62">
        <f t="shared" si="91"/>
        <v>-1</v>
      </c>
    </row>
    <row r="387" spans="1:47" x14ac:dyDescent="0.25">
      <c r="A387" s="59">
        <v>2023</v>
      </c>
      <c r="B387" s="68">
        <v>3020101010302</v>
      </c>
      <c r="C387" s="61" t="s">
        <v>629</v>
      </c>
      <c r="D387" s="62"/>
      <c r="E387" s="62"/>
      <c r="F387" s="62"/>
      <c r="G387" s="62">
        <v>140000000</v>
      </c>
      <c r="H387" s="62"/>
      <c r="I387" s="62"/>
      <c r="J387" s="62"/>
      <c r="K387" s="62"/>
      <c r="L387" s="62"/>
      <c r="M387" s="62"/>
      <c r="N387" s="62"/>
      <c r="O387" s="62"/>
      <c r="P387" s="62">
        <v>140000000</v>
      </c>
      <c r="R387" s="62">
        <v>0</v>
      </c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>
        <f t="shared" si="92"/>
        <v>0</v>
      </c>
      <c r="AF387" s="44">
        <v>3020101010302</v>
      </c>
      <c r="AG387" s="25" t="s">
        <v>629</v>
      </c>
      <c r="AH387" s="26">
        <v>0</v>
      </c>
      <c r="AI387" s="62" t="e">
        <f t="shared" si="79"/>
        <v>#DIV/0!</v>
      </c>
      <c r="AJ387" s="62" t="e">
        <f t="shared" si="80"/>
        <v>#DIV/0!</v>
      </c>
      <c r="AK387" s="62" t="e">
        <f t="shared" si="81"/>
        <v>#DIV/0!</v>
      </c>
      <c r="AL387" s="62">
        <f t="shared" si="82"/>
        <v>-1</v>
      </c>
      <c r="AM387" s="62" t="e">
        <f t="shared" si="83"/>
        <v>#DIV/0!</v>
      </c>
      <c r="AN387" s="62" t="e">
        <f t="shared" si="84"/>
        <v>#DIV/0!</v>
      </c>
      <c r="AO387" s="62" t="e">
        <f t="shared" si="85"/>
        <v>#DIV/0!</v>
      </c>
      <c r="AP387" s="62" t="e">
        <f t="shared" si="86"/>
        <v>#DIV/0!</v>
      </c>
      <c r="AQ387" s="62" t="e">
        <f t="shared" si="87"/>
        <v>#DIV/0!</v>
      </c>
      <c r="AR387" s="62" t="e">
        <f t="shared" si="88"/>
        <v>#DIV/0!</v>
      </c>
      <c r="AS387" s="62" t="e">
        <f t="shared" si="89"/>
        <v>#DIV/0!</v>
      </c>
      <c r="AT387" s="62" t="e">
        <f t="shared" si="90"/>
        <v>#DIV/0!</v>
      </c>
      <c r="AU387" s="62">
        <f t="shared" si="91"/>
        <v>-1</v>
      </c>
    </row>
    <row r="388" spans="1:47" x14ac:dyDescent="0.25">
      <c r="A388" s="59">
        <v>2023</v>
      </c>
      <c r="B388" s="69">
        <v>3020101010303</v>
      </c>
      <c r="C388" s="61" t="s">
        <v>630</v>
      </c>
      <c r="D388" s="62">
        <v>850000000</v>
      </c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>
        <v>850000000</v>
      </c>
      <c r="R388" s="62">
        <v>19500000</v>
      </c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>
        <f t="shared" si="92"/>
        <v>19500000</v>
      </c>
      <c r="AF388" s="45">
        <v>3020101010303</v>
      </c>
      <c r="AG388" s="25" t="s">
        <v>630</v>
      </c>
      <c r="AH388" s="26">
        <v>19500000</v>
      </c>
      <c r="AI388" s="62">
        <f t="shared" si="79"/>
        <v>-0.97705882352941176</v>
      </c>
      <c r="AJ388" s="62" t="e">
        <f t="shared" si="80"/>
        <v>#DIV/0!</v>
      </c>
      <c r="AK388" s="62" t="e">
        <f t="shared" si="81"/>
        <v>#DIV/0!</v>
      </c>
      <c r="AL388" s="62" t="e">
        <f t="shared" si="82"/>
        <v>#DIV/0!</v>
      </c>
      <c r="AM388" s="62" t="e">
        <f t="shared" si="83"/>
        <v>#DIV/0!</v>
      </c>
      <c r="AN388" s="62" t="e">
        <f t="shared" si="84"/>
        <v>#DIV/0!</v>
      </c>
      <c r="AO388" s="62" t="e">
        <f t="shared" si="85"/>
        <v>#DIV/0!</v>
      </c>
      <c r="AP388" s="62" t="e">
        <f t="shared" si="86"/>
        <v>#DIV/0!</v>
      </c>
      <c r="AQ388" s="62" t="e">
        <f t="shared" si="87"/>
        <v>#DIV/0!</v>
      </c>
      <c r="AR388" s="62" t="e">
        <f t="shared" si="88"/>
        <v>#DIV/0!</v>
      </c>
      <c r="AS388" s="62" t="e">
        <f t="shared" si="89"/>
        <v>#DIV/0!</v>
      </c>
      <c r="AT388" s="62" t="e">
        <f t="shared" si="90"/>
        <v>#DIV/0!</v>
      </c>
      <c r="AU388" s="62">
        <f t="shared" si="91"/>
        <v>-0.97705882352941176</v>
      </c>
    </row>
    <row r="389" spans="1:47" x14ac:dyDescent="0.25">
      <c r="A389" s="56">
        <v>2023</v>
      </c>
      <c r="B389" s="57">
        <v>30201010104</v>
      </c>
      <c r="C389" s="58" t="s">
        <v>631</v>
      </c>
      <c r="D389" s="55">
        <v>153000000</v>
      </c>
      <c r="E389" s="55">
        <v>0</v>
      </c>
      <c r="F389" s="55">
        <v>0</v>
      </c>
      <c r="G389" s="55">
        <v>40000000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193000000</v>
      </c>
      <c r="R389" s="55">
        <v>0</v>
      </c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>
        <f t="shared" si="92"/>
        <v>0</v>
      </c>
      <c r="AF389" s="14">
        <v>30201010104</v>
      </c>
      <c r="AG389" s="9" t="s">
        <v>631</v>
      </c>
      <c r="AH389" s="10">
        <f>+AH390+AH391</f>
        <v>0</v>
      </c>
      <c r="AI389" s="55">
        <f t="shared" si="79"/>
        <v>-1</v>
      </c>
      <c r="AJ389" s="55" t="e">
        <f t="shared" si="80"/>
        <v>#DIV/0!</v>
      </c>
      <c r="AK389" s="55" t="e">
        <f t="shared" si="81"/>
        <v>#DIV/0!</v>
      </c>
      <c r="AL389" s="55">
        <f t="shared" si="82"/>
        <v>-1</v>
      </c>
      <c r="AM389" s="55" t="e">
        <f t="shared" si="83"/>
        <v>#DIV/0!</v>
      </c>
      <c r="AN389" s="55" t="e">
        <f t="shared" si="84"/>
        <v>#DIV/0!</v>
      </c>
      <c r="AO389" s="55" t="e">
        <f t="shared" si="85"/>
        <v>#DIV/0!</v>
      </c>
      <c r="AP389" s="55" t="e">
        <f t="shared" si="86"/>
        <v>#DIV/0!</v>
      </c>
      <c r="AQ389" s="55" t="e">
        <f t="shared" si="87"/>
        <v>#DIV/0!</v>
      </c>
      <c r="AR389" s="55" t="e">
        <f t="shared" si="88"/>
        <v>#DIV/0!</v>
      </c>
      <c r="AS389" s="55" t="e">
        <f t="shared" si="89"/>
        <v>#DIV/0!</v>
      </c>
      <c r="AT389" s="55" t="e">
        <f t="shared" si="90"/>
        <v>#DIV/0!</v>
      </c>
      <c r="AU389" s="55">
        <f t="shared" si="91"/>
        <v>-1</v>
      </c>
    </row>
    <row r="390" spans="1:47" x14ac:dyDescent="0.25">
      <c r="A390" s="59">
        <v>2023</v>
      </c>
      <c r="B390" s="68">
        <v>3020101010402</v>
      </c>
      <c r="C390" s="61" t="s">
        <v>632</v>
      </c>
      <c r="D390" s="62"/>
      <c r="E390" s="62"/>
      <c r="F390" s="62"/>
      <c r="G390" s="62">
        <v>40000000</v>
      </c>
      <c r="H390" s="62"/>
      <c r="I390" s="62"/>
      <c r="J390" s="62"/>
      <c r="K390" s="62"/>
      <c r="L390" s="62"/>
      <c r="M390" s="62"/>
      <c r="N390" s="62"/>
      <c r="O390" s="62"/>
      <c r="P390" s="62">
        <v>40000000</v>
      </c>
      <c r="R390" s="62">
        <v>0</v>
      </c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>
        <f t="shared" si="92"/>
        <v>0</v>
      </c>
      <c r="AF390" s="44">
        <v>3020101010402</v>
      </c>
      <c r="AG390" s="25" t="s">
        <v>632</v>
      </c>
      <c r="AH390" s="26">
        <v>0</v>
      </c>
      <c r="AI390" s="62" t="e">
        <f t="shared" si="79"/>
        <v>#DIV/0!</v>
      </c>
      <c r="AJ390" s="62" t="e">
        <f t="shared" si="80"/>
        <v>#DIV/0!</v>
      </c>
      <c r="AK390" s="62" t="e">
        <f t="shared" si="81"/>
        <v>#DIV/0!</v>
      </c>
      <c r="AL390" s="62">
        <f t="shared" si="82"/>
        <v>-1</v>
      </c>
      <c r="AM390" s="62" t="e">
        <f t="shared" si="83"/>
        <v>#DIV/0!</v>
      </c>
      <c r="AN390" s="62" t="e">
        <f t="shared" si="84"/>
        <v>#DIV/0!</v>
      </c>
      <c r="AO390" s="62" t="e">
        <f t="shared" si="85"/>
        <v>#DIV/0!</v>
      </c>
      <c r="AP390" s="62" t="e">
        <f t="shared" si="86"/>
        <v>#DIV/0!</v>
      </c>
      <c r="AQ390" s="62" t="e">
        <f t="shared" si="87"/>
        <v>#DIV/0!</v>
      </c>
      <c r="AR390" s="62" t="e">
        <f t="shared" si="88"/>
        <v>#DIV/0!</v>
      </c>
      <c r="AS390" s="62" t="e">
        <f t="shared" si="89"/>
        <v>#DIV/0!</v>
      </c>
      <c r="AT390" s="62" t="e">
        <f t="shared" si="90"/>
        <v>#DIV/0!</v>
      </c>
      <c r="AU390" s="62">
        <f t="shared" si="91"/>
        <v>-1</v>
      </c>
    </row>
    <row r="391" spans="1:47" x14ac:dyDescent="0.25">
      <c r="A391" s="59">
        <v>2023</v>
      </c>
      <c r="B391" s="69">
        <v>3020101010403</v>
      </c>
      <c r="C391" s="61" t="s">
        <v>633</v>
      </c>
      <c r="D391" s="62">
        <v>153000000</v>
      </c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>
        <v>153000000</v>
      </c>
      <c r="R391" s="62">
        <v>0</v>
      </c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>
        <f t="shared" si="92"/>
        <v>0</v>
      </c>
      <c r="AF391" s="45">
        <v>3020101010403</v>
      </c>
      <c r="AG391" s="25" t="s">
        <v>633</v>
      </c>
      <c r="AH391" s="26">
        <v>0</v>
      </c>
      <c r="AI391" s="62">
        <f t="shared" si="79"/>
        <v>-1</v>
      </c>
      <c r="AJ391" s="62" t="e">
        <f t="shared" si="80"/>
        <v>#DIV/0!</v>
      </c>
      <c r="AK391" s="62" t="e">
        <f t="shared" si="81"/>
        <v>#DIV/0!</v>
      </c>
      <c r="AL391" s="62" t="e">
        <f t="shared" si="82"/>
        <v>#DIV/0!</v>
      </c>
      <c r="AM391" s="62" t="e">
        <f t="shared" si="83"/>
        <v>#DIV/0!</v>
      </c>
      <c r="AN391" s="62" t="e">
        <f t="shared" si="84"/>
        <v>#DIV/0!</v>
      </c>
      <c r="AO391" s="62" t="e">
        <f t="shared" si="85"/>
        <v>#DIV/0!</v>
      </c>
      <c r="AP391" s="62" t="e">
        <f t="shared" si="86"/>
        <v>#DIV/0!</v>
      </c>
      <c r="AQ391" s="62" t="e">
        <f t="shared" si="87"/>
        <v>#DIV/0!</v>
      </c>
      <c r="AR391" s="62" t="e">
        <f t="shared" si="88"/>
        <v>#DIV/0!</v>
      </c>
      <c r="AS391" s="62" t="e">
        <f t="shared" si="89"/>
        <v>#DIV/0!</v>
      </c>
      <c r="AT391" s="62" t="e">
        <f t="shared" si="90"/>
        <v>#DIV/0!</v>
      </c>
      <c r="AU391" s="62">
        <f t="shared" si="91"/>
        <v>-1</v>
      </c>
    </row>
    <row r="392" spans="1:47" x14ac:dyDescent="0.25">
      <c r="A392" s="56">
        <v>2023</v>
      </c>
      <c r="B392" s="57">
        <v>30201010105</v>
      </c>
      <c r="C392" s="58" t="s">
        <v>634</v>
      </c>
      <c r="D392" s="55">
        <v>0</v>
      </c>
      <c r="E392" s="55">
        <v>0</v>
      </c>
      <c r="F392" s="55">
        <v>40000000</v>
      </c>
      <c r="G392" s="55">
        <v>110000000</v>
      </c>
      <c r="H392" s="55">
        <v>0</v>
      </c>
      <c r="I392" s="55">
        <v>0</v>
      </c>
      <c r="J392" s="55">
        <v>0</v>
      </c>
      <c r="K392" s="55">
        <v>0</v>
      </c>
      <c r="L392" s="55">
        <v>150000000</v>
      </c>
      <c r="M392" s="55">
        <v>0</v>
      </c>
      <c r="N392" s="55">
        <v>0</v>
      </c>
      <c r="O392" s="55">
        <v>0</v>
      </c>
      <c r="P392" s="55">
        <v>300000000</v>
      </c>
      <c r="R392" s="55">
        <v>0</v>
      </c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>
        <f t="shared" si="92"/>
        <v>0</v>
      </c>
      <c r="AF392" s="14">
        <v>30201010105</v>
      </c>
      <c r="AG392" s="9" t="s">
        <v>634</v>
      </c>
      <c r="AH392" s="10">
        <f>+AH393+AH394+AH395</f>
        <v>0</v>
      </c>
      <c r="AI392" s="55" t="e">
        <f t="shared" si="79"/>
        <v>#DIV/0!</v>
      </c>
      <c r="AJ392" s="55" t="e">
        <f t="shared" si="80"/>
        <v>#DIV/0!</v>
      </c>
      <c r="AK392" s="55">
        <f t="shared" si="81"/>
        <v>-1</v>
      </c>
      <c r="AL392" s="55">
        <f t="shared" si="82"/>
        <v>-1</v>
      </c>
      <c r="AM392" s="55" t="e">
        <f t="shared" si="83"/>
        <v>#DIV/0!</v>
      </c>
      <c r="AN392" s="55" t="e">
        <f t="shared" si="84"/>
        <v>#DIV/0!</v>
      </c>
      <c r="AO392" s="55" t="e">
        <f t="shared" si="85"/>
        <v>#DIV/0!</v>
      </c>
      <c r="AP392" s="55" t="e">
        <f t="shared" si="86"/>
        <v>#DIV/0!</v>
      </c>
      <c r="AQ392" s="55">
        <f t="shared" si="87"/>
        <v>-1</v>
      </c>
      <c r="AR392" s="55" t="e">
        <f t="shared" si="88"/>
        <v>#DIV/0!</v>
      </c>
      <c r="AS392" s="55" t="e">
        <f t="shared" si="89"/>
        <v>#DIV/0!</v>
      </c>
      <c r="AT392" s="55" t="e">
        <f t="shared" si="90"/>
        <v>#DIV/0!</v>
      </c>
      <c r="AU392" s="55">
        <f t="shared" si="91"/>
        <v>-1</v>
      </c>
    </row>
    <row r="393" spans="1:47" x14ac:dyDescent="0.25">
      <c r="A393" s="59">
        <v>2023</v>
      </c>
      <c r="B393" s="67">
        <v>3020101010501</v>
      </c>
      <c r="C393" s="61" t="s">
        <v>635</v>
      </c>
      <c r="D393" s="62"/>
      <c r="E393" s="62"/>
      <c r="F393" s="62"/>
      <c r="G393" s="62"/>
      <c r="H393" s="62"/>
      <c r="I393" s="62"/>
      <c r="J393" s="62"/>
      <c r="K393" s="62"/>
      <c r="L393" s="62">
        <v>150000000</v>
      </c>
      <c r="M393" s="62"/>
      <c r="N393" s="62"/>
      <c r="O393" s="62"/>
      <c r="P393" s="62">
        <v>150000000</v>
      </c>
      <c r="R393" s="62">
        <v>0</v>
      </c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>
        <f t="shared" si="92"/>
        <v>0</v>
      </c>
      <c r="AF393" s="43">
        <v>3020101010501</v>
      </c>
      <c r="AG393" s="25" t="s">
        <v>635</v>
      </c>
      <c r="AH393" s="26">
        <v>0</v>
      </c>
      <c r="AI393" s="62" t="e">
        <f t="shared" ref="AI393:AI456" si="93">+(R393-D393)/D393</f>
        <v>#DIV/0!</v>
      </c>
      <c r="AJ393" s="62" t="e">
        <f t="shared" si="80"/>
        <v>#DIV/0!</v>
      </c>
      <c r="AK393" s="62" t="e">
        <f t="shared" si="81"/>
        <v>#DIV/0!</v>
      </c>
      <c r="AL393" s="62" t="e">
        <f t="shared" si="82"/>
        <v>#DIV/0!</v>
      </c>
      <c r="AM393" s="62" t="e">
        <f t="shared" si="83"/>
        <v>#DIV/0!</v>
      </c>
      <c r="AN393" s="62" t="e">
        <f t="shared" si="84"/>
        <v>#DIV/0!</v>
      </c>
      <c r="AO393" s="62" t="e">
        <f t="shared" si="85"/>
        <v>#DIV/0!</v>
      </c>
      <c r="AP393" s="62" t="e">
        <f t="shared" si="86"/>
        <v>#DIV/0!</v>
      </c>
      <c r="AQ393" s="62">
        <f t="shared" si="87"/>
        <v>-1</v>
      </c>
      <c r="AR393" s="62" t="e">
        <f t="shared" si="88"/>
        <v>#DIV/0!</v>
      </c>
      <c r="AS393" s="62" t="e">
        <f t="shared" si="89"/>
        <v>#DIV/0!</v>
      </c>
      <c r="AT393" s="62" t="e">
        <f t="shared" si="90"/>
        <v>#DIV/0!</v>
      </c>
      <c r="AU393" s="62">
        <f t="shared" si="91"/>
        <v>-1</v>
      </c>
    </row>
    <row r="394" spans="1:47" x14ac:dyDescent="0.25">
      <c r="A394" s="59">
        <v>2023</v>
      </c>
      <c r="B394" s="68">
        <v>3020101010502</v>
      </c>
      <c r="C394" s="61" t="s">
        <v>636</v>
      </c>
      <c r="D394" s="62"/>
      <c r="E394" s="62"/>
      <c r="F394" s="62"/>
      <c r="G394" s="62">
        <v>110000000</v>
      </c>
      <c r="H394" s="62"/>
      <c r="I394" s="62"/>
      <c r="J394" s="62"/>
      <c r="K394" s="62"/>
      <c r="L394" s="62"/>
      <c r="M394" s="62"/>
      <c r="N394" s="62"/>
      <c r="O394" s="62"/>
      <c r="P394" s="62">
        <v>110000000</v>
      </c>
      <c r="R394" s="62">
        <v>0</v>
      </c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>
        <f t="shared" si="92"/>
        <v>0</v>
      </c>
      <c r="AF394" s="44">
        <v>3020101010502</v>
      </c>
      <c r="AG394" s="25" t="s">
        <v>636</v>
      </c>
      <c r="AH394" s="26">
        <v>0</v>
      </c>
      <c r="AI394" s="62" t="e">
        <f t="shared" si="93"/>
        <v>#DIV/0!</v>
      </c>
      <c r="AJ394" s="62" t="e">
        <f t="shared" si="80"/>
        <v>#DIV/0!</v>
      </c>
      <c r="AK394" s="62" t="e">
        <f t="shared" si="81"/>
        <v>#DIV/0!</v>
      </c>
      <c r="AL394" s="62">
        <f t="shared" si="82"/>
        <v>-1</v>
      </c>
      <c r="AM394" s="62" t="e">
        <f t="shared" si="83"/>
        <v>#DIV/0!</v>
      </c>
      <c r="AN394" s="62" t="e">
        <f t="shared" si="84"/>
        <v>#DIV/0!</v>
      </c>
      <c r="AO394" s="62" t="e">
        <f t="shared" si="85"/>
        <v>#DIV/0!</v>
      </c>
      <c r="AP394" s="62" t="e">
        <f t="shared" si="86"/>
        <v>#DIV/0!</v>
      </c>
      <c r="AQ394" s="62" t="e">
        <f t="shared" si="87"/>
        <v>#DIV/0!</v>
      </c>
      <c r="AR394" s="62" t="e">
        <f t="shared" si="88"/>
        <v>#DIV/0!</v>
      </c>
      <c r="AS394" s="62" t="e">
        <f t="shared" si="89"/>
        <v>#DIV/0!</v>
      </c>
      <c r="AT394" s="62" t="e">
        <f t="shared" si="90"/>
        <v>#DIV/0!</v>
      </c>
      <c r="AU394" s="62">
        <f t="shared" si="91"/>
        <v>-1</v>
      </c>
    </row>
    <row r="395" spans="1:47" x14ac:dyDescent="0.25">
      <c r="A395" s="59">
        <v>2023</v>
      </c>
      <c r="B395" s="69">
        <v>3020101010503</v>
      </c>
      <c r="C395" s="61" t="s">
        <v>637</v>
      </c>
      <c r="D395" s="62"/>
      <c r="E395" s="62"/>
      <c r="F395" s="62">
        <v>40000000</v>
      </c>
      <c r="G395" s="62">
        <v>0</v>
      </c>
      <c r="H395" s="62"/>
      <c r="I395" s="62"/>
      <c r="J395" s="62"/>
      <c r="K395" s="62"/>
      <c r="L395" s="62"/>
      <c r="M395" s="62"/>
      <c r="N395" s="62"/>
      <c r="O395" s="62"/>
      <c r="P395" s="62">
        <v>40000000</v>
      </c>
      <c r="R395" s="62">
        <v>0</v>
      </c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>
        <f t="shared" si="92"/>
        <v>0</v>
      </c>
      <c r="AF395" s="45">
        <v>3020101010503</v>
      </c>
      <c r="AG395" s="25" t="s">
        <v>637</v>
      </c>
      <c r="AH395" s="26">
        <v>0</v>
      </c>
      <c r="AI395" s="62" t="e">
        <f t="shared" si="93"/>
        <v>#DIV/0!</v>
      </c>
      <c r="AJ395" s="62" t="e">
        <f t="shared" si="80"/>
        <v>#DIV/0!</v>
      </c>
      <c r="AK395" s="62">
        <f t="shared" si="81"/>
        <v>-1</v>
      </c>
      <c r="AL395" s="62" t="e">
        <f t="shared" si="82"/>
        <v>#DIV/0!</v>
      </c>
      <c r="AM395" s="62" t="e">
        <f t="shared" si="83"/>
        <v>#DIV/0!</v>
      </c>
      <c r="AN395" s="62" t="e">
        <f t="shared" si="84"/>
        <v>#DIV/0!</v>
      </c>
      <c r="AO395" s="62" t="e">
        <f t="shared" si="85"/>
        <v>#DIV/0!</v>
      </c>
      <c r="AP395" s="62" t="e">
        <f t="shared" si="86"/>
        <v>#DIV/0!</v>
      </c>
      <c r="AQ395" s="62" t="e">
        <f t="shared" si="87"/>
        <v>#DIV/0!</v>
      </c>
      <c r="AR395" s="62" t="e">
        <f t="shared" si="88"/>
        <v>#DIV/0!</v>
      </c>
      <c r="AS395" s="62" t="e">
        <f t="shared" si="89"/>
        <v>#DIV/0!</v>
      </c>
      <c r="AT395" s="62" t="e">
        <f t="shared" si="90"/>
        <v>#DIV/0!</v>
      </c>
      <c r="AU395" s="62">
        <f t="shared" si="91"/>
        <v>-1</v>
      </c>
    </row>
    <row r="396" spans="1:47" x14ac:dyDescent="0.25">
      <c r="A396" s="56">
        <v>2023</v>
      </c>
      <c r="B396" s="57">
        <v>30201010106</v>
      </c>
      <c r="C396" s="58" t="s">
        <v>638</v>
      </c>
      <c r="D396" s="55">
        <v>0</v>
      </c>
      <c r="E396" s="55">
        <v>0</v>
      </c>
      <c r="F396" s="55">
        <v>40000000</v>
      </c>
      <c r="G396" s="55">
        <v>30000000</v>
      </c>
      <c r="H396" s="55">
        <v>0</v>
      </c>
      <c r="I396" s="55">
        <v>0</v>
      </c>
      <c r="J396" s="55">
        <v>0</v>
      </c>
      <c r="K396" s="55">
        <v>0</v>
      </c>
      <c r="L396" s="55">
        <v>40000000</v>
      </c>
      <c r="M396" s="55">
        <v>0</v>
      </c>
      <c r="N396" s="55">
        <v>0</v>
      </c>
      <c r="O396" s="55">
        <v>0</v>
      </c>
      <c r="P396" s="55">
        <v>110000000</v>
      </c>
      <c r="R396" s="55">
        <v>0</v>
      </c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>
        <f t="shared" si="92"/>
        <v>0</v>
      </c>
      <c r="AF396" s="14">
        <v>30201010106</v>
      </c>
      <c r="AG396" s="9" t="s">
        <v>638</v>
      </c>
      <c r="AH396" s="10">
        <f>+AH397+AH398+AH399</f>
        <v>0</v>
      </c>
      <c r="AI396" s="55" t="e">
        <f t="shared" si="93"/>
        <v>#DIV/0!</v>
      </c>
      <c r="AJ396" s="55" t="e">
        <f t="shared" si="80"/>
        <v>#DIV/0!</v>
      </c>
      <c r="AK396" s="55">
        <f t="shared" si="81"/>
        <v>-1</v>
      </c>
      <c r="AL396" s="55">
        <f t="shared" si="82"/>
        <v>-1</v>
      </c>
      <c r="AM396" s="55" t="e">
        <f t="shared" si="83"/>
        <v>#DIV/0!</v>
      </c>
      <c r="AN396" s="55" t="e">
        <f t="shared" si="84"/>
        <v>#DIV/0!</v>
      </c>
      <c r="AO396" s="55" t="e">
        <f t="shared" si="85"/>
        <v>#DIV/0!</v>
      </c>
      <c r="AP396" s="55" t="e">
        <f t="shared" si="86"/>
        <v>#DIV/0!</v>
      </c>
      <c r="AQ396" s="55">
        <f t="shared" si="87"/>
        <v>-1</v>
      </c>
      <c r="AR396" s="55" t="e">
        <f t="shared" si="88"/>
        <v>#DIV/0!</v>
      </c>
      <c r="AS396" s="55" t="e">
        <f t="shared" si="89"/>
        <v>#DIV/0!</v>
      </c>
      <c r="AT396" s="55" t="e">
        <f t="shared" si="90"/>
        <v>#DIV/0!</v>
      </c>
      <c r="AU396" s="55">
        <f t="shared" si="91"/>
        <v>-1</v>
      </c>
    </row>
    <row r="397" spans="1:47" x14ac:dyDescent="0.25">
      <c r="A397" s="59">
        <v>2023</v>
      </c>
      <c r="B397" s="67">
        <v>3020101010601</v>
      </c>
      <c r="C397" s="61" t="s">
        <v>639</v>
      </c>
      <c r="D397" s="62"/>
      <c r="E397" s="62"/>
      <c r="F397" s="62"/>
      <c r="G397" s="62"/>
      <c r="H397" s="62"/>
      <c r="I397" s="62"/>
      <c r="J397" s="62"/>
      <c r="K397" s="62"/>
      <c r="L397" s="62">
        <v>40000000</v>
      </c>
      <c r="M397" s="62"/>
      <c r="N397" s="62"/>
      <c r="O397" s="62"/>
      <c r="P397" s="62">
        <v>40000000</v>
      </c>
      <c r="R397" s="62">
        <v>0</v>
      </c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>
        <f t="shared" si="92"/>
        <v>0</v>
      </c>
      <c r="AF397" s="43">
        <v>3020101010601</v>
      </c>
      <c r="AG397" s="25" t="s">
        <v>639</v>
      </c>
      <c r="AH397" s="26">
        <v>0</v>
      </c>
      <c r="AI397" s="62" t="e">
        <f t="shared" si="93"/>
        <v>#DIV/0!</v>
      </c>
      <c r="AJ397" s="62" t="e">
        <f t="shared" si="80"/>
        <v>#DIV/0!</v>
      </c>
      <c r="AK397" s="62" t="e">
        <f t="shared" si="81"/>
        <v>#DIV/0!</v>
      </c>
      <c r="AL397" s="62" t="e">
        <f t="shared" si="82"/>
        <v>#DIV/0!</v>
      </c>
      <c r="AM397" s="62" t="e">
        <f t="shared" si="83"/>
        <v>#DIV/0!</v>
      </c>
      <c r="AN397" s="62" t="e">
        <f t="shared" si="84"/>
        <v>#DIV/0!</v>
      </c>
      <c r="AO397" s="62" t="e">
        <f t="shared" si="85"/>
        <v>#DIV/0!</v>
      </c>
      <c r="AP397" s="62" t="e">
        <f t="shared" si="86"/>
        <v>#DIV/0!</v>
      </c>
      <c r="AQ397" s="62">
        <f t="shared" si="87"/>
        <v>-1</v>
      </c>
      <c r="AR397" s="62" t="e">
        <f t="shared" si="88"/>
        <v>#DIV/0!</v>
      </c>
      <c r="AS397" s="62" t="e">
        <f t="shared" si="89"/>
        <v>#DIV/0!</v>
      </c>
      <c r="AT397" s="62" t="e">
        <f t="shared" si="90"/>
        <v>#DIV/0!</v>
      </c>
      <c r="AU397" s="62">
        <f t="shared" si="91"/>
        <v>-1</v>
      </c>
    </row>
    <row r="398" spans="1:47" x14ac:dyDescent="0.25">
      <c r="A398" s="59">
        <v>2023</v>
      </c>
      <c r="B398" s="68">
        <v>3020101010602</v>
      </c>
      <c r="C398" s="61" t="s">
        <v>640</v>
      </c>
      <c r="D398" s="62"/>
      <c r="E398" s="62"/>
      <c r="F398" s="62"/>
      <c r="G398" s="62">
        <v>30000000</v>
      </c>
      <c r="H398" s="62"/>
      <c r="I398" s="62"/>
      <c r="J398" s="62"/>
      <c r="K398" s="62"/>
      <c r="L398" s="62"/>
      <c r="M398" s="62"/>
      <c r="N398" s="62"/>
      <c r="O398" s="62"/>
      <c r="P398" s="62">
        <v>30000000</v>
      </c>
      <c r="R398" s="62">
        <v>0</v>
      </c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>
        <f t="shared" si="92"/>
        <v>0</v>
      </c>
      <c r="AF398" s="44">
        <v>3020101010602</v>
      </c>
      <c r="AG398" s="25" t="s">
        <v>640</v>
      </c>
      <c r="AH398" s="26">
        <v>0</v>
      </c>
      <c r="AI398" s="62" t="e">
        <f t="shared" si="93"/>
        <v>#DIV/0!</v>
      </c>
      <c r="AJ398" s="62" t="e">
        <f t="shared" si="80"/>
        <v>#DIV/0!</v>
      </c>
      <c r="AK398" s="62" t="e">
        <f t="shared" si="81"/>
        <v>#DIV/0!</v>
      </c>
      <c r="AL398" s="62">
        <f t="shared" si="82"/>
        <v>-1</v>
      </c>
      <c r="AM398" s="62" t="e">
        <f t="shared" si="83"/>
        <v>#DIV/0!</v>
      </c>
      <c r="AN398" s="62" t="e">
        <f t="shared" si="84"/>
        <v>#DIV/0!</v>
      </c>
      <c r="AO398" s="62" t="e">
        <f t="shared" si="85"/>
        <v>#DIV/0!</v>
      </c>
      <c r="AP398" s="62" t="e">
        <f t="shared" si="86"/>
        <v>#DIV/0!</v>
      </c>
      <c r="AQ398" s="62" t="e">
        <f t="shared" si="87"/>
        <v>#DIV/0!</v>
      </c>
      <c r="AR398" s="62" t="e">
        <f t="shared" si="88"/>
        <v>#DIV/0!</v>
      </c>
      <c r="AS398" s="62" t="e">
        <f t="shared" si="89"/>
        <v>#DIV/0!</v>
      </c>
      <c r="AT398" s="62" t="e">
        <f t="shared" si="90"/>
        <v>#DIV/0!</v>
      </c>
      <c r="AU398" s="62">
        <f t="shared" si="91"/>
        <v>-1</v>
      </c>
    </row>
    <row r="399" spans="1:47" x14ac:dyDescent="0.25">
      <c r="A399" s="59">
        <v>2023</v>
      </c>
      <c r="B399" s="69">
        <v>3020101010603</v>
      </c>
      <c r="C399" s="61" t="s">
        <v>641</v>
      </c>
      <c r="D399" s="62"/>
      <c r="E399" s="62"/>
      <c r="F399" s="62">
        <v>40000000</v>
      </c>
      <c r="G399" s="62"/>
      <c r="H399" s="62"/>
      <c r="I399" s="62"/>
      <c r="J399" s="62"/>
      <c r="K399" s="62"/>
      <c r="L399" s="62"/>
      <c r="M399" s="62"/>
      <c r="N399" s="62"/>
      <c r="O399" s="62"/>
      <c r="P399" s="62">
        <v>40000000</v>
      </c>
      <c r="R399" s="62">
        <v>0</v>
      </c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>
        <f t="shared" si="92"/>
        <v>0</v>
      </c>
      <c r="AF399" s="45">
        <v>3020101010603</v>
      </c>
      <c r="AG399" s="25" t="s">
        <v>641</v>
      </c>
      <c r="AH399" s="26">
        <v>0</v>
      </c>
      <c r="AI399" s="62" t="e">
        <f t="shared" si="93"/>
        <v>#DIV/0!</v>
      </c>
      <c r="AJ399" s="62" t="e">
        <f t="shared" si="80"/>
        <v>#DIV/0!</v>
      </c>
      <c r="AK399" s="62">
        <f t="shared" si="81"/>
        <v>-1</v>
      </c>
      <c r="AL399" s="62" t="e">
        <f t="shared" si="82"/>
        <v>#DIV/0!</v>
      </c>
      <c r="AM399" s="62" t="e">
        <f t="shared" si="83"/>
        <v>#DIV/0!</v>
      </c>
      <c r="AN399" s="62" t="e">
        <f t="shared" si="84"/>
        <v>#DIV/0!</v>
      </c>
      <c r="AO399" s="62" t="e">
        <f t="shared" si="85"/>
        <v>#DIV/0!</v>
      </c>
      <c r="AP399" s="62" t="e">
        <f t="shared" si="86"/>
        <v>#DIV/0!</v>
      </c>
      <c r="AQ399" s="62" t="e">
        <f t="shared" si="87"/>
        <v>#DIV/0!</v>
      </c>
      <c r="AR399" s="62" t="e">
        <f t="shared" si="88"/>
        <v>#DIV/0!</v>
      </c>
      <c r="AS399" s="62" t="e">
        <f t="shared" si="89"/>
        <v>#DIV/0!</v>
      </c>
      <c r="AT399" s="62" t="e">
        <f t="shared" si="90"/>
        <v>#DIV/0!</v>
      </c>
      <c r="AU399" s="62">
        <f t="shared" si="91"/>
        <v>-1</v>
      </c>
    </row>
    <row r="400" spans="1:47" x14ac:dyDescent="0.25">
      <c r="A400" s="56">
        <v>2023</v>
      </c>
      <c r="B400" s="57">
        <v>30201010107</v>
      </c>
      <c r="C400" s="58" t="s">
        <v>642</v>
      </c>
      <c r="D400" s="55">
        <v>1183885403</v>
      </c>
      <c r="E400" s="55">
        <v>0</v>
      </c>
      <c r="F400" s="55">
        <v>0</v>
      </c>
      <c r="G400" s="55">
        <v>150000000</v>
      </c>
      <c r="H400" s="55">
        <v>0</v>
      </c>
      <c r="I400" s="55">
        <v>0</v>
      </c>
      <c r="J400" s="55">
        <v>0</v>
      </c>
      <c r="K400" s="55">
        <v>0</v>
      </c>
      <c r="L400" s="55">
        <v>80000000</v>
      </c>
      <c r="M400" s="55">
        <v>0</v>
      </c>
      <c r="N400" s="55">
        <v>0</v>
      </c>
      <c r="O400" s="55">
        <v>0</v>
      </c>
      <c r="P400" s="55">
        <v>1413885403</v>
      </c>
      <c r="R400" s="55">
        <v>0</v>
      </c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>
        <f t="shared" si="92"/>
        <v>0</v>
      </c>
      <c r="AF400" s="14">
        <v>30201010107</v>
      </c>
      <c r="AG400" s="9" t="s">
        <v>642</v>
      </c>
      <c r="AH400" s="10">
        <f>+AH401+AH402+AH403</f>
        <v>0</v>
      </c>
      <c r="AI400" s="55">
        <f t="shared" si="93"/>
        <v>-1</v>
      </c>
      <c r="AJ400" s="55" t="e">
        <f t="shared" si="80"/>
        <v>#DIV/0!</v>
      </c>
      <c r="AK400" s="55" t="e">
        <f t="shared" si="81"/>
        <v>#DIV/0!</v>
      </c>
      <c r="AL400" s="55">
        <f t="shared" si="82"/>
        <v>-1</v>
      </c>
      <c r="AM400" s="55" t="e">
        <f t="shared" si="83"/>
        <v>#DIV/0!</v>
      </c>
      <c r="AN400" s="55" t="e">
        <f t="shared" si="84"/>
        <v>#DIV/0!</v>
      </c>
      <c r="AO400" s="55" t="e">
        <f t="shared" si="85"/>
        <v>#DIV/0!</v>
      </c>
      <c r="AP400" s="55" t="e">
        <f t="shared" si="86"/>
        <v>#DIV/0!</v>
      </c>
      <c r="AQ400" s="55">
        <f t="shared" si="87"/>
        <v>-1</v>
      </c>
      <c r="AR400" s="55" t="e">
        <f t="shared" si="88"/>
        <v>#DIV/0!</v>
      </c>
      <c r="AS400" s="55" t="e">
        <f t="shared" si="89"/>
        <v>#DIV/0!</v>
      </c>
      <c r="AT400" s="55" t="e">
        <f t="shared" si="90"/>
        <v>#DIV/0!</v>
      </c>
      <c r="AU400" s="55">
        <f t="shared" si="91"/>
        <v>-1</v>
      </c>
    </row>
    <row r="401" spans="1:47" x14ac:dyDescent="0.25">
      <c r="A401" s="59">
        <v>2023</v>
      </c>
      <c r="B401" s="67">
        <v>3020101010701</v>
      </c>
      <c r="C401" s="61" t="s">
        <v>643</v>
      </c>
      <c r="D401" s="62"/>
      <c r="E401" s="62"/>
      <c r="F401" s="62"/>
      <c r="G401" s="62"/>
      <c r="H401" s="62"/>
      <c r="I401" s="62"/>
      <c r="J401" s="62"/>
      <c r="K401" s="62"/>
      <c r="L401" s="62">
        <v>80000000</v>
      </c>
      <c r="M401" s="62"/>
      <c r="N401" s="62"/>
      <c r="O401" s="62"/>
      <c r="P401" s="62">
        <v>80000000</v>
      </c>
      <c r="R401" s="62">
        <v>0</v>
      </c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>
        <f t="shared" si="92"/>
        <v>0</v>
      </c>
      <c r="AF401" s="43">
        <v>3020101010701</v>
      </c>
      <c r="AG401" s="25" t="s">
        <v>643</v>
      </c>
      <c r="AH401" s="26">
        <v>0</v>
      </c>
      <c r="AI401" s="62" t="e">
        <f t="shared" si="93"/>
        <v>#DIV/0!</v>
      </c>
      <c r="AJ401" s="62" t="e">
        <f t="shared" si="80"/>
        <v>#DIV/0!</v>
      </c>
      <c r="AK401" s="62" t="e">
        <f t="shared" si="81"/>
        <v>#DIV/0!</v>
      </c>
      <c r="AL401" s="62" t="e">
        <f t="shared" si="82"/>
        <v>#DIV/0!</v>
      </c>
      <c r="AM401" s="62" t="e">
        <f t="shared" si="83"/>
        <v>#DIV/0!</v>
      </c>
      <c r="AN401" s="62" t="e">
        <f t="shared" si="84"/>
        <v>#DIV/0!</v>
      </c>
      <c r="AO401" s="62" t="e">
        <f t="shared" si="85"/>
        <v>#DIV/0!</v>
      </c>
      <c r="AP401" s="62" t="e">
        <f t="shared" si="86"/>
        <v>#DIV/0!</v>
      </c>
      <c r="AQ401" s="62">
        <f t="shared" si="87"/>
        <v>-1</v>
      </c>
      <c r="AR401" s="62" t="e">
        <f t="shared" si="88"/>
        <v>#DIV/0!</v>
      </c>
      <c r="AS401" s="62" t="e">
        <f t="shared" si="89"/>
        <v>#DIV/0!</v>
      </c>
      <c r="AT401" s="62" t="e">
        <f t="shared" si="90"/>
        <v>#DIV/0!</v>
      </c>
      <c r="AU401" s="62">
        <f t="shared" si="91"/>
        <v>-1</v>
      </c>
    </row>
    <row r="402" spans="1:47" x14ac:dyDescent="0.25">
      <c r="A402" s="59">
        <v>2023</v>
      </c>
      <c r="B402" s="68">
        <v>3020101010702</v>
      </c>
      <c r="C402" s="61" t="s">
        <v>644</v>
      </c>
      <c r="D402" s="62"/>
      <c r="E402" s="62"/>
      <c r="F402" s="62"/>
      <c r="G402" s="62">
        <v>150000000</v>
      </c>
      <c r="H402" s="62"/>
      <c r="I402" s="62"/>
      <c r="J402" s="62"/>
      <c r="K402" s="62"/>
      <c r="L402" s="62"/>
      <c r="M402" s="62"/>
      <c r="N402" s="62"/>
      <c r="O402" s="62"/>
      <c r="P402" s="62">
        <v>150000000</v>
      </c>
      <c r="R402" s="62">
        <v>0</v>
      </c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>
        <f t="shared" si="92"/>
        <v>0</v>
      </c>
      <c r="AF402" s="44">
        <v>3020101010702</v>
      </c>
      <c r="AG402" s="25" t="s">
        <v>644</v>
      </c>
      <c r="AH402" s="26">
        <v>0</v>
      </c>
      <c r="AI402" s="62" t="e">
        <f t="shared" si="93"/>
        <v>#DIV/0!</v>
      </c>
      <c r="AJ402" s="62" t="e">
        <f t="shared" si="80"/>
        <v>#DIV/0!</v>
      </c>
      <c r="AK402" s="62" t="e">
        <f t="shared" si="81"/>
        <v>#DIV/0!</v>
      </c>
      <c r="AL402" s="62">
        <f t="shared" si="82"/>
        <v>-1</v>
      </c>
      <c r="AM402" s="62" t="e">
        <f t="shared" si="83"/>
        <v>#DIV/0!</v>
      </c>
      <c r="AN402" s="62" t="e">
        <f t="shared" si="84"/>
        <v>#DIV/0!</v>
      </c>
      <c r="AO402" s="62" t="e">
        <f t="shared" si="85"/>
        <v>#DIV/0!</v>
      </c>
      <c r="AP402" s="62" t="e">
        <f t="shared" si="86"/>
        <v>#DIV/0!</v>
      </c>
      <c r="AQ402" s="62" t="e">
        <f t="shared" si="87"/>
        <v>#DIV/0!</v>
      </c>
      <c r="AR402" s="62" t="e">
        <f t="shared" si="88"/>
        <v>#DIV/0!</v>
      </c>
      <c r="AS402" s="62" t="e">
        <f t="shared" si="89"/>
        <v>#DIV/0!</v>
      </c>
      <c r="AT402" s="62" t="e">
        <f t="shared" si="90"/>
        <v>#DIV/0!</v>
      </c>
      <c r="AU402" s="62">
        <f t="shared" si="91"/>
        <v>-1</v>
      </c>
    </row>
    <row r="403" spans="1:47" x14ac:dyDescent="0.25">
      <c r="A403" s="59">
        <v>2023</v>
      </c>
      <c r="B403" s="69">
        <v>3020101010703</v>
      </c>
      <c r="C403" s="61" t="s">
        <v>645</v>
      </c>
      <c r="D403" s="62">
        <v>1183885403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>
        <v>1183885403</v>
      </c>
      <c r="R403" s="62">
        <v>0</v>
      </c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>
        <f t="shared" si="92"/>
        <v>0</v>
      </c>
      <c r="AF403" s="45">
        <v>3020101010703</v>
      </c>
      <c r="AG403" s="25" t="s">
        <v>645</v>
      </c>
      <c r="AH403" s="26">
        <v>0</v>
      </c>
      <c r="AI403" s="62">
        <f t="shared" si="93"/>
        <v>-1</v>
      </c>
      <c r="AJ403" s="62" t="e">
        <f t="shared" si="80"/>
        <v>#DIV/0!</v>
      </c>
      <c r="AK403" s="62" t="e">
        <f t="shared" si="81"/>
        <v>#DIV/0!</v>
      </c>
      <c r="AL403" s="62" t="e">
        <f t="shared" si="82"/>
        <v>#DIV/0!</v>
      </c>
      <c r="AM403" s="62" t="e">
        <f t="shared" si="83"/>
        <v>#DIV/0!</v>
      </c>
      <c r="AN403" s="62" t="e">
        <f t="shared" si="84"/>
        <v>#DIV/0!</v>
      </c>
      <c r="AO403" s="62" t="e">
        <f t="shared" si="85"/>
        <v>#DIV/0!</v>
      </c>
      <c r="AP403" s="62" t="e">
        <f t="shared" si="86"/>
        <v>#DIV/0!</v>
      </c>
      <c r="AQ403" s="62" t="e">
        <f t="shared" si="87"/>
        <v>#DIV/0!</v>
      </c>
      <c r="AR403" s="62" t="e">
        <f t="shared" si="88"/>
        <v>#DIV/0!</v>
      </c>
      <c r="AS403" s="62" t="e">
        <f t="shared" si="89"/>
        <v>#DIV/0!</v>
      </c>
      <c r="AT403" s="62" t="e">
        <f t="shared" si="90"/>
        <v>#DIV/0!</v>
      </c>
      <c r="AU403" s="62">
        <f t="shared" si="91"/>
        <v>-1</v>
      </c>
    </row>
    <row r="404" spans="1:47" x14ac:dyDescent="0.25">
      <c r="A404" s="56">
        <v>2023</v>
      </c>
      <c r="B404" s="57">
        <v>30201010108</v>
      </c>
      <c r="C404" s="58" t="s">
        <v>646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10000000</v>
      </c>
      <c r="M404" s="55">
        <v>0</v>
      </c>
      <c r="N404" s="55">
        <v>0</v>
      </c>
      <c r="O404" s="55">
        <v>0</v>
      </c>
      <c r="P404" s="55">
        <v>10000000</v>
      </c>
      <c r="R404" s="55">
        <v>0</v>
      </c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>
        <f t="shared" si="92"/>
        <v>0</v>
      </c>
      <c r="AF404" s="14">
        <v>30201010108</v>
      </c>
      <c r="AG404" s="9" t="s">
        <v>646</v>
      </c>
      <c r="AH404" s="10">
        <f>+AH405</f>
        <v>0</v>
      </c>
      <c r="AI404" s="55" t="e">
        <f t="shared" si="93"/>
        <v>#DIV/0!</v>
      </c>
      <c r="AJ404" s="55" t="e">
        <f t="shared" si="80"/>
        <v>#DIV/0!</v>
      </c>
      <c r="AK404" s="55" t="e">
        <f t="shared" si="81"/>
        <v>#DIV/0!</v>
      </c>
      <c r="AL404" s="55" t="e">
        <f t="shared" si="82"/>
        <v>#DIV/0!</v>
      </c>
      <c r="AM404" s="55" t="e">
        <f t="shared" si="83"/>
        <v>#DIV/0!</v>
      </c>
      <c r="AN404" s="55" t="e">
        <f t="shared" si="84"/>
        <v>#DIV/0!</v>
      </c>
      <c r="AO404" s="55" t="e">
        <f t="shared" si="85"/>
        <v>#DIV/0!</v>
      </c>
      <c r="AP404" s="55" t="e">
        <f t="shared" si="86"/>
        <v>#DIV/0!</v>
      </c>
      <c r="AQ404" s="55">
        <f t="shared" si="87"/>
        <v>-1</v>
      </c>
      <c r="AR404" s="55" t="e">
        <f t="shared" si="88"/>
        <v>#DIV/0!</v>
      </c>
      <c r="AS404" s="55" t="e">
        <f t="shared" si="89"/>
        <v>#DIV/0!</v>
      </c>
      <c r="AT404" s="55" t="e">
        <f t="shared" si="90"/>
        <v>#DIV/0!</v>
      </c>
      <c r="AU404" s="55">
        <f t="shared" si="91"/>
        <v>-1</v>
      </c>
    </row>
    <row r="405" spans="1:47" x14ac:dyDescent="0.25">
      <c r="A405" s="59">
        <v>2023</v>
      </c>
      <c r="B405" s="67">
        <v>3020101010801</v>
      </c>
      <c r="C405" s="61" t="s">
        <v>647</v>
      </c>
      <c r="D405" s="62"/>
      <c r="E405" s="62"/>
      <c r="F405" s="62"/>
      <c r="G405" s="62"/>
      <c r="H405" s="62"/>
      <c r="I405" s="62"/>
      <c r="J405" s="62"/>
      <c r="K405" s="62"/>
      <c r="L405" s="62">
        <v>10000000</v>
      </c>
      <c r="M405" s="62"/>
      <c r="N405" s="62"/>
      <c r="O405" s="62"/>
      <c r="P405" s="62">
        <v>10000000</v>
      </c>
      <c r="R405" s="62">
        <v>0</v>
      </c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>
        <f t="shared" si="92"/>
        <v>0</v>
      </c>
      <c r="AF405" s="43">
        <v>3020101010801</v>
      </c>
      <c r="AG405" s="25" t="s">
        <v>647</v>
      </c>
      <c r="AH405" s="26">
        <v>0</v>
      </c>
      <c r="AI405" s="62" t="e">
        <f t="shared" si="93"/>
        <v>#DIV/0!</v>
      </c>
      <c r="AJ405" s="62" t="e">
        <f t="shared" si="80"/>
        <v>#DIV/0!</v>
      </c>
      <c r="AK405" s="62" t="e">
        <f t="shared" si="81"/>
        <v>#DIV/0!</v>
      </c>
      <c r="AL405" s="62" t="e">
        <f t="shared" si="82"/>
        <v>#DIV/0!</v>
      </c>
      <c r="AM405" s="62" t="e">
        <f t="shared" si="83"/>
        <v>#DIV/0!</v>
      </c>
      <c r="AN405" s="62" t="e">
        <f t="shared" si="84"/>
        <v>#DIV/0!</v>
      </c>
      <c r="AO405" s="62" t="e">
        <f t="shared" si="85"/>
        <v>#DIV/0!</v>
      </c>
      <c r="AP405" s="62" t="e">
        <f t="shared" si="86"/>
        <v>#DIV/0!</v>
      </c>
      <c r="AQ405" s="62">
        <f t="shared" si="87"/>
        <v>-1</v>
      </c>
      <c r="AR405" s="62" t="e">
        <f t="shared" si="88"/>
        <v>#DIV/0!</v>
      </c>
      <c r="AS405" s="62" t="e">
        <f t="shared" si="89"/>
        <v>#DIV/0!</v>
      </c>
      <c r="AT405" s="62" t="e">
        <f t="shared" si="90"/>
        <v>#DIV/0!</v>
      </c>
      <c r="AU405" s="62">
        <f t="shared" si="91"/>
        <v>-1</v>
      </c>
    </row>
    <row r="406" spans="1:47" x14ac:dyDescent="0.25">
      <c r="A406" s="56">
        <v>2023</v>
      </c>
      <c r="B406" s="57">
        <v>30201010109</v>
      </c>
      <c r="C406" s="58" t="s">
        <v>648</v>
      </c>
      <c r="D406" s="55">
        <v>0</v>
      </c>
      <c r="E406" s="55">
        <v>130000000</v>
      </c>
      <c r="F406" s="55">
        <v>0</v>
      </c>
      <c r="G406" s="55">
        <v>20000000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150000000</v>
      </c>
      <c r="R406" s="55">
        <v>0</v>
      </c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>
        <f t="shared" si="92"/>
        <v>0</v>
      </c>
      <c r="AF406" s="14">
        <v>30201010109</v>
      </c>
      <c r="AG406" s="9" t="s">
        <v>648</v>
      </c>
      <c r="AH406" s="10">
        <f>+AH407+AH408</f>
        <v>0</v>
      </c>
      <c r="AI406" s="55" t="e">
        <f t="shared" si="93"/>
        <v>#DIV/0!</v>
      </c>
      <c r="AJ406" s="55">
        <f t="shared" si="80"/>
        <v>-1</v>
      </c>
      <c r="AK406" s="55" t="e">
        <f t="shared" si="81"/>
        <v>#DIV/0!</v>
      </c>
      <c r="AL406" s="55">
        <f t="shared" si="82"/>
        <v>-1</v>
      </c>
      <c r="AM406" s="55" t="e">
        <f t="shared" si="83"/>
        <v>#DIV/0!</v>
      </c>
      <c r="AN406" s="55" t="e">
        <f t="shared" si="84"/>
        <v>#DIV/0!</v>
      </c>
      <c r="AO406" s="55" t="e">
        <f t="shared" si="85"/>
        <v>#DIV/0!</v>
      </c>
      <c r="AP406" s="55" t="e">
        <f t="shared" si="86"/>
        <v>#DIV/0!</v>
      </c>
      <c r="AQ406" s="55" t="e">
        <f t="shared" si="87"/>
        <v>#DIV/0!</v>
      </c>
      <c r="AR406" s="55" t="e">
        <f t="shared" si="88"/>
        <v>#DIV/0!</v>
      </c>
      <c r="AS406" s="55" t="e">
        <f t="shared" si="89"/>
        <v>#DIV/0!</v>
      </c>
      <c r="AT406" s="55" t="e">
        <f t="shared" si="90"/>
        <v>#DIV/0!</v>
      </c>
      <c r="AU406" s="55">
        <f t="shared" si="91"/>
        <v>-1</v>
      </c>
    </row>
    <row r="407" spans="1:47" x14ac:dyDescent="0.25">
      <c r="A407" s="59">
        <v>2023</v>
      </c>
      <c r="B407" s="68">
        <v>3020101010902</v>
      </c>
      <c r="C407" s="61" t="s">
        <v>649</v>
      </c>
      <c r="D407" s="62"/>
      <c r="E407" s="62"/>
      <c r="F407" s="62"/>
      <c r="G407" s="62">
        <v>20000000</v>
      </c>
      <c r="H407" s="62"/>
      <c r="I407" s="62"/>
      <c r="J407" s="62"/>
      <c r="K407" s="62"/>
      <c r="L407" s="62"/>
      <c r="M407" s="62"/>
      <c r="N407" s="62"/>
      <c r="O407" s="62"/>
      <c r="P407" s="62">
        <v>20000000</v>
      </c>
      <c r="R407" s="62">
        <v>0</v>
      </c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>
        <f t="shared" si="92"/>
        <v>0</v>
      </c>
      <c r="AF407" s="44">
        <v>3020101010902</v>
      </c>
      <c r="AG407" s="25" t="s">
        <v>649</v>
      </c>
      <c r="AH407" s="26">
        <v>0</v>
      </c>
      <c r="AI407" s="62" t="e">
        <f t="shared" si="93"/>
        <v>#DIV/0!</v>
      </c>
      <c r="AJ407" s="62" t="e">
        <f t="shared" si="80"/>
        <v>#DIV/0!</v>
      </c>
      <c r="AK407" s="62" t="e">
        <f t="shared" si="81"/>
        <v>#DIV/0!</v>
      </c>
      <c r="AL407" s="62">
        <f t="shared" si="82"/>
        <v>-1</v>
      </c>
      <c r="AM407" s="62" t="e">
        <f t="shared" si="83"/>
        <v>#DIV/0!</v>
      </c>
      <c r="AN407" s="62" t="e">
        <f t="shared" si="84"/>
        <v>#DIV/0!</v>
      </c>
      <c r="AO407" s="62" t="e">
        <f t="shared" si="85"/>
        <v>#DIV/0!</v>
      </c>
      <c r="AP407" s="62" t="e">
        <f t="shared" si="86"/>
        <v>#DIV/0!</v>
      </c>
      <c r="AQ407" s="62" t="e">
        <f t="shared" si="87"/>
        <v>#DIV/0!</v>
      </c>
      <c r="AR407" s="62" t="e">
        <f t="shared" si="88"/>
        <v>#DIV/0!</v>
      </c>
      <c r="AS407" s="62" t="e">
        <f t="shared" si="89"/>
        <v>#DIV/0!</v>
      </c>
      <c r="AT407" s="62" t="e">
        <f t="shared" si="90"/>
        <v>#DIV/0!</v>
      </c>
      <c r="AU407" s="62">
        <f t="shared" si="91"/>
        <v>-1</v>
      </c>
    </row>
    <row r="408" spans="1:47" x14ac:dyDescent="0.25">
      <c r="A408" s="59">
        <v>2023</v>
      </c>
      <c r="B408" s="69">
        <v>3020101010903</v>
      </c>
      <c r="C408" s="61" t="s">
        <v>650</v>
      </c>
      <c r="D408" s="62"/>
      <c r="E408" s="62">
        <v>130000000</v>
      </c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>
        <v>130000000</v>
      </c>
      <c r="R408" s="62">
        <v>0</v>
      </c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>
        <f t="shared" si="92"/>
        <v>0</v>
      </c>
      <c r="AF408" s="45">
        <v>3020101010903</v>
      </c>
      <c r="AG408" s="25" t="s">
        <v>650</v>
      </c>
      <c r="AH408" s="26">
        <v>0</v>
      </c>
      <c r="AI408" s="62" t="e">
        <f t="shared" si="93"/>
        <v>#DIV/0!</v>
      </c>
      <c r="AJ408" s="62">
        <f t="shared" ref="AJ408:AJ471" si="94">+(S408-E408)/E408</f>
        <v>-1</v>
      </c>
      <c r="AK408" s="62" t="e">
        <f t="shared" ref="AK408:AK471" si="95">+(T408-F408)/F408</f>
        <v>#DIV/0!</v>
      </c>
      <c r="AL408" s="62" t="e">
        <f t="shared" ref="AL408:AL471" si="96">+(U408-G408)/G408</f>
        <v>#DIV/0!</v>
      </c>
      <c r="AM408" s="62" t="e">
        <f t="shared" ref="AM408:AM471" si="97">+(V408-H408)/H408</f>
        <v>#DIV/0!</v>
      </c>
      <c r="AN408" s="62" t="e">
        <f t="shared" ref="AN408:AN471" si="98">+(W408-I408)/I408</f>
        <v>#DIV/0!</v>
      </c>
      <c r="AO408" s="62" t="e">
        <f t="shared" ref="AO408:AO471" si="99">+(X408-J408)/J408</f>
        <v>#DIV/0!</v>
      </c>
      <c r="AP408" s="62" t="e">
        <f t="shared" ref="AP408:AP471" si="100">+(Y408-K408)/K408</f>
        <v>#DIV/0!</v>
      </c>
      <c r="AQ408" s="62" t="e">
        <f t="shared" ref="AQ408:AQ471" si="101">+(Z408-L408)/L408</f>
        <v>#DIV/0!</v>
      </c>
      <c r="AR408" s="62" t="e">
        <f t="shared" ref="AR408:AR471" si="102">+(AA408-M408)/M408</f>
        <v>#DIV/0!</v>
      </c>
      <c r="AS408" s="62" t="e">
        <f t="shared" ref="AS408:AS471" si="103">+(AB408-N408)/N408</f>
        <v>#DIV/0!</v>
      </c>
      <c r="AT408" s="62" t="e">
        <f t="shared" ref="AT408:AT471" si="104">+(AC408-O408)/O408</f>
        <v>#DIV/0!</v>
      </c>
      <c r="AU408" s="62">
        <f t="shared" ref="AU408:AU471" si="105">+(AD408-P408)/P408</f>
        <v>-1</v>
      </c>
    </row>
    <row r="409" spans="1:47" x14ac:dyDescent="0.25">
      <c r="A409" s="56">
        <v>2023</v>
      </c>
      <c r="B409" s="57">
        <v>30201010110</v>
      </c>
      <c r="C409" s="58" t="s">
        <v>651</v>
      </c>
      <c r="D409" s="55">
        <v>0</v>
      </c>
      <c r="E409" s="55">
        <v>10000000</v>
      </c>
      <c r="F409" s="55">
        <v>0</v>
      </c>
      <c r="G409" s="55">
        <v>5000000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15000000</v>
      </c>
      <c r="R409" s="55">
        <v>0</v>
      </c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>
        <f t="shared" si="92"/>
        <v>0</v>
      </c>
      <c r="AF409" s="14">
        <v>30201010110</v>
      </c>
      <c r="AG409" s="9" t="s">
        <v>651</v>
      </c>
      <c r="AH409" s="10">
        <f>+AH410+AH411</f>
        <v>0</v>
      </c>
      <c r="AI409" s="55" t="e">
        <f t="shared" si="93"/>
        <v>#DIV/0!</v>
      </c>
      <c r="AJ409" s="55">
        <f t="shared" si="94"/>
        <v>-1</v>
      </c>
      <c r="AK409" s="55" t="e">
        <f t="shared" si="95"/>
        <v>#DIV/0!</v>
      </c>
      <c r="AL409" s="55">
        <f t="shared" si="96"/>
        <v>-1</v>
      </c>
      <c r="AM409" s="55" t="e">
        <f t="shared" si="97"/>
        <v>#DIV/0!</v>
      </c>
      <c r="AN409" s="55" t="e">
        <f t="shared" si="98"/>
        <v>#DIV/0!</v>
      </c>
      <c r="AO409" s="55" t="e">
        <f t="shared" si="99"/>
        <v>#DIV/0!</v>
      </c>
      <c r="AP409" s="55" t="e">
        <f t="shared" si="100"/>
        <v>#DIV/0!</v>
      </c>
      <c r="AQ409" s="55" t="e">
        <f t="shared" si="101"/>
        <v>#DIV/0!</v>
      </c>
      <c r="AR409" s="55" t="e">
        <f t="shared" si="102"/>
        <v>#DIV/0!</v>
      </c>
      <c r="AS409" s="55" t="e">
        <f t="shared" si="103"/>
        <v>#DIV/0!</v>
      </c>
      <c r="AT409" s="55" t="e">
        <f t="shared" si="104"/>
        <v>#DIV/0!</v>
      </c>
      <c r="AU409" s="55">
        <f t="shared" si="105"/>
        <v>-1</v>
      </c>
    </row>
    <row r="410" spans="1:47" x14ac:dyDescent="0.25">
      <c r="A410" s="59">
        <v>2023</v>
      </c>
      <c r="B410" s="68">
        <v>3020101011002</v>
      </c>
      <c r="C410" s="61" t="s">
        <v>652</v>
      </c>
      <c r="D410" s="62"/>
      <c r="E410" s="62"/>
      <c r="F410" s="62"/>
      <c r="G410" s="62">
        <v>5000000</v>
      </c>
      <c r="H410" s="62"/>
      <c r="I410" s="62"/>
      <c r="J410" s="62"/>
      <c r="K410" s="62"/>
      <c r="L410" s="62"/>
      <c r="M410" s="62"/>
      <c r="N410" s="62"/>
      <c r="O410" s="62"/>
      <c r="P410" s="62">
        <v>5000000</v>
      </c>
      <c r="R410" s="62">
        <v>0</v>
      </c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>
        <f t="shared" si="92"/>
        <v>0</v>
      </c>
      <c r="AF410" s="44">
        <v>3020101011002</v>
      </c>
      <c r="AG410" s="25" t="s">
        <v>652</v>
      </c>
      <c r="AH410" s="26">
        <v>0</v>
      </c>
      <c r="AI410" s="62" t="e">
        <f t="shared" si="93"/>
        <v>#DIV/0!</v>
      </c>
      <c r="AJ410" s="62" t="e">
        <f t="shared" si="94"/>
        <v>#DIV/0!</v>
      </c>
      <c r="AK410" s="62" t="e">
        <f t="shared" si="95"/>
        <v>#DIV/0!</v>
      </c>
      <c r="AL410" s="62">
        <f t="shared" si="96"/>
        <v>-1</v>
      </c>
      <c r="AM410" s="62" t="e">
        <f t="shared" si="97"/>
        <v>#DIV/0!</v>
      </c>
      <c r="AN410" s="62" t="e">
        <f t="shared" si="98"/>
        <v>#DIV/0!</v>
      </c>
      <c r="AO410" s="62" t="e">
        <f t="shared" si="99"/>
        <v>#DIV/0!</v>
      </c>
      <c r="AP410" s="62" t="e">
        <f t="shared" si="100"/>
        <v>#DIV/0!</v>
      </c>
      <c r="AQ410" s="62" t="e">
        <f t="shared" si="101"/>
        <v>#DIV/0!</v>
      </c>
      <c r="AR410" s="62" t="e">
        <f t="shared" si="102"/>
        <v>#DIV/0!</v>
      </c>
      <c r="AS410" s="62" t="e">
        <f t="shared" si="103"/>
        <v>#DIV/0!</v>
      </c>
      <c r="AT410" s="62" t="e">
        <f t="shared" si="104"/>
        <v>#DIV/0!</v>
      </c>
      <c r="AU410" s="62">
        <f t="shared" si="105"/>
        <v>-1</v>
      </c>
    </row>
    <row r="411" spans="1:47" x14ac:dyDescent="0.25">
      <c r="A411" s="59">
        <v>2023</v>
      </c>
      <c r="B411" s="69">
        <v>3020101011003</v>
      </c>
      <c r="C411" s="61" t="s">
        <v>653</v>
      </c>
      <c r="D411" s="62"/>
      <c r="E411" s="62">
        <v>10000000</v>
      </c>
      <c r="F411" s="62"/>
      <c r="G411" s="62">
        <v>0</v>
      </c>
      <c r="H411" s="62"/>
      <c r="I411" s="62"/>
      <c r="J411" s="62"/>
      <c r="K411" s="62"/>
      <c r="L411" s="62"/>
      <c r="M411" s="62"/>
      <c r="N411" s="62"/>
      <c r="O411" s="62"/>
      <c r="P411" s="62">
        <v>10000000</v>
      </c>
      <c r="R411" s="62">
        <v>0</v>
      </c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>
        <f t="shared" si="92"/>
        <v>0</v>
      </c>
      <c r="AF411" s="45">
        <v>3020101011003</v>
      </c>
      <c r="AG411" s="25" t="s">
        <v>653</v>
      </c>
      <c r="AH411" s="26">
        <v>0</v>
      </c>
      <c r="AI411" s="62" t="e">
        <f t="shared" si="93"/>
        <v>#DIV/0!</v>
      </c>
      <c r="AJ411" s="62">
        <f t="shared" si="94"/>
        <v>-1</v>
      </c>
      <c r="AK411" s="62" t="e">
        <f t="shared" si="95"/>
        <v>#DIV/0!</v>
      </c>
      <c r="AL411" s="62" t="e">
        <f t="shared" si="96"/>
        <v>#DIV/0!</v>
      </c>
      <c r="AM411" s="62" t="e">
        <f t="shared" si="97"/>
        <v>#DIV/0!</v>
      </c>
      <c r="AN411" s="62" t="e">
        <f t="shared" si="98"/>
        <v>#DIV/0!</v>
      </c>
      <c r="AO411" s="62" t="e">
        <f t="shared" si="99"/>
        <v>#DIV/0!</v>
      </c>
      <c r="AP411" s="62" t="e">
        <f t="shared" si="100"/>
        <v>#DIV/0!</v>
      </c>
      <c r="AQ411" s="62" t="e">
        <f t="shared" si="101"/>
        <v>#DIV/0!</v>
      </c>
      <c r="AR411" s="62" t="e">
        <f t="shared" si="102"/>
        <v>#DIV/0!</v>
      </c>
      <c r="AS411" s="62" t="e">
        <f t="shared" si="103"/>
        <v>#DIV/0!</v>
      </c>
      <c r="AT411" s="62" t="e">
        <f t="shared" si="104"/>
        <v>#DIV/0!</v>
      </c>
      <c r="AU411" s="62">
        <f t="shared" si="105"/>
        <v>-1</v>
      </c>
    </row>
    <row r="412" spans="1:47" x14ac:dyDescent="0.25">
      <c r="A412" s="56">
        <v>2023</v>
      </c>
      <c r="B412" s="57">
        <v>30201010111</v>
      </c>
      <c r="C412" s="58" t="s">
        <v>654</v>
      </c>
      <c r="D412" s="55">
        <v>0</v>
      </c>
      <c r="E412" s="55">
        <v>448000000</v>
      </c>
      <c r="F412" s="55">
        <v>0</v>
      </c>
      <c r="G412" s="55">
        <v>50000000</v>
      </c>
      <c r="H412" s="55">
        <v>0</v>
      </c>
      <c r="I412" s="55">
        <v>0</v>
      </c>
      <c r="J412" s="55">
        <v>0</v>
      </c>
      <c r="K412" s="55">
        <v>0</v>
      </c>
      <c r="L412" s="55">
        <v>100000000</v>
      </c>
      <c r="M412" s="55">
        <v>0</v>
      </c>
      <c r="N412" s="55">
        <v>0</v>
      </c>
      <c r="O412" s="55">
        <v>0</v>
      </c>
      <c r="P412" s="55">
        <v>598000000</v>
      </c>
      <c r="R412" s="55">
        <v>0</v>
      </c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>
        <f t="shared" si="92"/>
        <v>0</v>
      </c>
      <c r="AF412" s="14">
        <v>30201010111</v>
      </c>
      <c r="AG412" s="9" t="s">
        <v>654</v>
      </c>
      <c r="AH412" s="10">
        <f>+AH413+AH414+AH415</f>
        <v>0</v>
      </c>
      <c r="AI412" s="55" t="e">
        <f t="shared" si="93"/>
        <v>#DIV/0!</v>
      </c>
      <c r="AJ412" s="55">
        <f t="shared" si="94"/>
        <v>-1</v>
      </c>
      <c r="AK412" s="55" t="e">
        <f t="shared" si="95"/>
        <v>#DIV/0!</v>
      </c>
      <c r="AL412" s="55">
        <f t="shared" si="96"/>
        <v>-1</v>
      </c>
      <c r="AM412" s="55" t="e">
        <f t="shared" si="97"/>
        <v>#DIV/0!</v>
      </c>
      <c r="AN412" s="55" t="e">
        <f t="shared" si="98"/>
        <v>#DIV/0!</v>
      </c>
      <c r="AO412" s="55" t="e">
        <f t="shared" si="99"/>
        <v>#DIV/0!</v>
      </c>
      <c r="AP412" s="55" t="e">
        <f t="shared" si="100"/>
        <v>#DIV/0!</v>
      </c>
      <c r="AQ412" s="55">
        <f t="shared" si="101"/>
        <v>-1</v>
      </c>
      <c r="AR412" s="55" t="e">
        <f t="shared" si="102"/>
        <v>#DIV/0!</v>
      </c>
      <c r="AS412" s="55" t="e">
        <f t="shared" si="103"/>
        <v>#DIV/0!</v>
      </c>
      <c r="AT412" s="55" t="e">
        <f t="shared" si="104"/>
        <v>#DIV/0!</v>
      </c>
      <c r="AU412" s="55">
        <f t="shared" si="105"/>
        <v>-1</v>
      </c>
    </row>
    <row r="413" spans="1:47" x14ac:dyDescent="0.25">
      <c r="A413" s="59">
        <v>2023</v>
      </c>
      <c r="B413" s="67">
        <v>3020101011101</v>
      </c>
      <c r="C413" s="61" t="s">
        <v>655</v>
      </c>
      <c r="D413" s="62"/>
      <c r="E413" s="62"/>
      <c r="F413" s="62"/>
      <c r="G413" s="62"/>
      <c r="H413" s="62"/>
      <c r="I413" s="62"/>
      <c r="J413" s="62"/>
      <c r="K413" s="62"/>
      <c r="L413" s="62">
        <v>100000000</v>
      </c>
      <c r="M413" s="62"/>
      <c r="N413" s="62"/>
      <c r="O413" s="62"/>
      <c r="P413" s="62">
        <v>100000000</v>
      </c>
      <c r="R413" s="62">
        <v>0</v>
      </c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>
        <f t="shared" si="92"/>
        <v>0</v>
      </c>
      <c r="AF413" s="43">
        <v>3020101011101</v>
      </c>
      <c r="AG413" s="25" t="s">
        <v>655</v>
      </c>
      <c r="AH413" s="26">
        <v>0</v>
      </c>
      <c r="AI413" s="62" t="e">
        <f t="shared" si="93"/>
        <v>#DIV/0!</v>
      </c>
      <c r="AJ413" s="62" t="e">
        <f t="shared" si="94"/>
        <v>#DIV/0!</v>
      </c>
      <c r="AK413" s="62" t="e">
        <f t="shared" si="95"/>
        <v>#DIV/0!</v>
      </c>
      <c r="AL413" s="62" t="e">
        <f t="shared" si="96"/>
        <v>#DIV/0!</v>
      </c>
      <c r="AM413" s="62" t="e">
        <f t="shared" si="97"/>
        <v>#DIV/0!</v>
      </c>
      <c r="AN413" s="62" t="e">
        <f t="shared" si="98"/>
        <v>#DIV/0!</v>
      </c>
      <c r="AO413" s="62" t="e">
        <f t="shared" si="99"/>
        <v>#DIV/0!</v>
      </c>
      <c r="AP413" s="62" t="e">
        <f t="shared" si="100"/>
        <v>#DIV/0!</v>
      </c>
      <c r="AQ413" s="62">
        <f t="shared" si="101"/>
        <v>-1</v>
      </c>
      <c r="AR413" s="62" t="e">
        <f t="shared" si="102"/>
        <v>#DIV/0!</v>
      </c>
      <c r="AS413" s="62" t="e">
        <f t="shared" si="103"/>
        <v>#DIV/0!</v>
      </c>
      <c r="AT413" s="62" t="e">
        <f t="shared" si="104"/>
        <v>#DIV/0!</v>
      </c>
      <c r="AU413" s="62">
        <f t="shared" si="105"/>
        <v>-1</v>
      </c>
    </row>
    <row r="414" spans="1:47" x14ac:dyDescent="0.25">
      <c r="A414" s="59">
        <v>2023</v>
      </c>
      <c r="B414" s="68">
        <v>3020101011102</v>
      </c>
      <c r="C414" s="61" t="s">
        <v>656</v>
      </c>
      <c r="D414" s="62"/>
      <c r="E414" s="62"/>
      <c r="F414" s="62"/>
      <c r="G414" s="62">
        <v>50000000</v>
      </c>
      <c r="H414" s="62"/>
      <c r="I414" s="62"/>
      <c r="J414" s="62"/>
      <c r="K414" s="62"/>
      <c r="L414" s="62"/>
      <c r="M414" s="62"/>
      <c r="N414" s="62"/>
      <c r="O414" s="62"/>
      <c r="P414" s="62">
        <v>50000000</v>
      </c>
      <c r="R414" s="62">
        <v>0</v>
      </c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>
        <f t="shared" si="92"/>
        <v>0</v>
      </c>
      <c r="AF414" s="44">
        <v>3020101011102</v>
      </c>
      <c r="AG414" s="25" t="s">
        <v>656</v>
      </c>
      <c r="AH414" s="26">
        <v>0</v>
      </c>
      <c r="AI414" s="62" t="e">
        <f t="shared" si="93"/>
        <v>#DIV/0!</v>
      </c>
      <c r="AJ414" s="62" t="e">
        <f t="shared" si="94"/>
        <v>#DIV/0!</v>
      </c>
      <c r="AK414" s="62" t="e">
        <f t="shared" si="95"/>
        <v>#DIV/0!</v>
      </c>
      <c r="AL414" s="62">
        <f t="shared" si="96"/>
        <v>-1</v>
      </c>
      <c r="AM414" s="62" t="e">
        <f t="shared" si="97"/>
        <v>#DIV/0!</v>
      </c>
      <c r="AN414" s="62" t="e">
        <f t="shared" si="98"/>
        <v>#DIV/0!</v>
      </c>
      <c r="AO414" s="62" t="e">
        <f t="shared" si="99"/>
        <v>#DIV/0!</v>
      </c>
      <c r="AP414" s="62" t="e">
        <f t="shared" si="100"/>
        <v>#DIV/0!</v>
      </c>
      <c r="AQ414" s="62" t="e">
        <f t="shared" si="101"/>
        <v>#DIV/0!</v>
      </c>
      <c r="AR414" s="62" t="e">
        <f t="shared" si="102"/>
        <v>#DIV/0!</v>
      </c>
      <c r="AS414" s="62" t="e">
        <f t="shared" si="103"/>
        <v>#DIV/0!</v>
      </c>
      <c r="AT414" s="62" t="e">
        <f t="shared" si="104"/>
        <v>#DIV/0!</v>
      </c>
      <c r="AU414" s="62">
        <f t="shared" si="105"/>
        <v>-1</v>
      </c>
    </row>
    <row r="415" spans="1:47" x14ac:dyDescent="0.25">
      <c r="A415" s="59">
        <v>2023</v>
      </c>
      <c r="B415" s="69">
        <v>3020101011103</v>
      </c>
      <c r="C415" s="61" t="s">
        <v>657</v>
      </c>
      <c r="D415" s="62"/>
      <c r="E415" s="62">
        <v>448000000</v>
      </c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>
        <v>448000000</v>
      </c>
      <c r="R415" s="62">
        <v>0</v>
      </c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>
        <f t="shared" si="92"/>
        <v>0</v>
      </c>
      <c r="AF415" s="45">
        <v>3020101011103</v>
      </c>
      <c r="AG415" s="25" t="s">
        <v>657</v>
      </c>
      <c r="AH415" s="26">
        <v>0</v>
      </c>
      <c r="AI415" s="62" t="e">
        <f t="shared" si="93"/>
        <v>#DIV/0!</v>
      </c>
      <c r="AJ415" s="62">
        <f t="shared" si="94"/>
        <v>-1</v>
      </c>
      <c r="AK415" s="62" t="e">
        <f t="shared" si="95"/>
        <v>#DIV/0!</v>
      </c>
      <c r="AL415" s="62" t="e">
        <f t="shared" si="96"/>
        <v>#DIV/0!</v>
      </c>
      <c r="AM415" s="62" t="e">
        <f t="shared" si="97"/>
        <v>#DIV/0!</v>
      </c>
      <c r="AN415" s="62" t="e">
        <f t="shared" si="98"/>
        <v>#DIV/0!</v>
      </c>
      <c r="AO415" s="62" t="e">
        <f t="shared" si="99"/>
        <v>#DIV/0!</v>
      </c>
      <c r="AP415" s="62" t="e">
        <f t="shared" si="100"/>
        <v>#DIV/0!</v>
      </c>
      <c r="AQ415" s="62" t="e">
        <f t="shared" si="101"/>
        <v>#DIV/0!</v>
      </c>
      <c r="AR415" s="62" t="e">
        <f t="shared" si="102"/>
        <v>#DIV/0!</v>
      </c>
      <c r="AS415" s="62" t="e">
        <f t="shared" si="103"/>
        <v>#DIV/0!</v>
      </c>
      <c r="AT415" s="62" t="e">
        <f t="shared" si="104"/>
        <v>#DIV/0!</v>
      </c>
      <c r="AU415" s="62">
        <f t="shared" si="105"/>
        <v>-1</v>
      </c>
    </row>
    <row r="416" spans="1:47" x14ac:dyDescent="0.25">
      <c r="A416" s="56">
        <v>2023</v>
      </c>
      <c r="B416" s="57">
        <v>30201010112</v>
      </c>
      <c r="C416" s="58" t="s">
        <v>658</v>
      </c>
      <c r="D416" s="55">
        <v>148000000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12000000</v>
      </c>
      <c r="M416" s="55">
        <v>0</v>
      </c>
      <c r="N416" s="55">
        <v>0</v>
      </c>
      <c r="O416" s="55">
        <v>0</v>
      </c>
      <c r="P416" s="55">
        <v>160000000</v>
      </c>
      <c r="R416" s="55">
        <v>0</v>
      </c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>
        <f t="shared" si="92"/>
        <v>0</v>
      </c>
      <c r="AF416" s="14">
        <v>30201010112</v>
      </c>
      <c r="AG416" s="9" t="s">
        <v>658</v>
      </c>
      <c r="AH416" s="10">
        <f>+AH417+AH418</f>
        <v>0</v>
      </c>
      <c r="AI416" s="55">
        <f t="shared" si="93"/>
        <v>-1</v>
      </c>
      <c r="AJ416" s="55" t="e">
        <f t="shared" si="94"/>
        <v>#DIV/0!</v>
      </c>
      <c r="AK416" s="55" t="e">
        <f t="shared" si="95"/>
        <v>#DIV/0!</v>
      </c>
      <c r="AL416" s="55" t="e">
        <f t="shared" si="96"/>
        <v>#DIV/0!</v>
      </c>
      <c r="AM416" s="55" t="e">
        <f t="shared" si="97"/>
        <v>#DIV/0!</v>
      </c>
      <c r="AN416" s="55" t="e">
        <f t="shared" si="98"/>
        <v>#DIV/0!</v>
      </c>
      <c r="AO416" s="55" t="e">
        <f t="shared" si="99"/>
        <v>#DIV/0!</v>
      </c>
      <c r="AP416" s="55" t="e">
        <f t="shared" si="100"/>
        <v>#DIV/0!</v>
      </c>
      <c r="AQ416" s="55">
        <f t="shared" si="101"/>
        <v>-1</v>
      </c>
      <c r="AR416" s="55" t="e">
        <f t="shared" si="102"/>
        <v>#DIV/0!</v>
      </c>
      <c r="AS416" s="55" t="e">
        <f t="shared" si="103"/>
        <v>#DIV/0!</v>
      </c>
      <c r="AT416" s="55" t="e">
        <f t="shared" si="104"/>
        <v>#DIV/0!</v>
      </c>
      <c r="AU416" s="55">
        <f t="shared" si="105"/>
        <v>-1</v>
      </c>
    </row>
    <row r="417" spans="1:47" x14ac:dyDescent="0.25">
      <c r="A417" s="59">
        <v>2023</v>
      </c>
      <c r="B417" s="67">
        <v>3020101011201</v>
      </c>
      <c r="C417" s="61" t="s">
        <v>659</v>
      </c>
      <c r="D417" s="62"/>
      <c r="E417" s="62"/>
      <c r="F417" s="62"/>
      <c r="G417" s="62"/>
      <c r="H417" s="62"/>
      <c r="I417" s="62"/>
      <c r="J417" s="62"/>
      <c r="K417" s="62"/>
      <c r="L417" s="62">
        <v>12000000</v>
      </c>
      <c r="M417" s="62"/>
      <c r="N417" s="62"/>
      <c r="O417" s="62"/>
      <c r="P417" s="62">
        <v>12000000</v>
      </c>
      <c r="R417" s="62">
        <v>0</v>
      </c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>
        <f t="shared" si="92"/>
        <v>0</v>
      </c>
      <c r="AF417" s="43">
        <v>3020101011201</v>
      </c>
      <c r="AG417" s="25" t="s">
        <v>659</v>
      </c>
      <c r="AH417" s="26">
        <v>0</v>
      </c>
      <c r="AI417" s="62" t="e">
        <f t="shared" si="93"/>
        <v>#DIV/0!</v>
      </c>
      <c r="AJ417" s="62" t="e">
        <f t="shared" si="94"/>
        <v>#DIV/0!</v>
      </c>
      <c r="AK417" s="62" t="e">
        <f t="shared" si="95"/>
        <v>#DIV/0!</v>
      </c>
      <c r="AL417" s="62" t="e">
        <f t="shared" si="96"/>
        <v>#DIV/0!</v>
      </c>
      <c r="AM417" s="62" t="e">
        <f t="shared" si="97"/>
        <v>#DIV/0!</v>
      </c>
      <c r="AN417" s="62" t="e">
        <f t="shared" si="98"/>
        <v>#DIV/0!</v>
      </c>
      <c r="AO417" s="62" t="e">
        <f t="shared" si="99"/>
        <v>#DIV/0!</v>
      </c>
      <c r="AP417" s="62" t="e">
        <f t="shared" si="100"/>
        <v>#DIV/0!</v>
      </c>
      <c r="AQ417" s="62">
        <f t="shared" si="101"/>
        <v>-1</v>
      </c>
      <c r="AR417" s="62" t="e">
        <f t="shared" si="102"/>
        <v>#DIV/0!</v>
      </c>
      <c r="AS417" s="62" t="e">
        <f t="shared" si="103"/>
        <v>#DIV/0!</v>
      </c>
      <c r="AT417" s="62" t="e">
        <f t="shared" si="104"/>
        <v>#DIV/0!</v>
      </c>
      <c r="AU417" s="62">
        <f t="shared" si="105"/>
        <v>-1</v>
      </c>
    </row>
    <row r="418" spans="1:47" x14ac:dyDescent="0.25">
      <c r="A418" s="59">
        <v>2023</v>
      </c>
      <c r="B418" s="69">
        <v>3020101011203</v>
      </c>
      <c r="C418" s="61" t="s">
        <v>660</v>
      </c>
      <c r="D418" s="62">
        <v>148000000</v>
      </c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>
        <v>148000000</v>
      </c>
      <c r="R418" s="62">
        <v>0</v>
      </c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>
        <f t="shared" si="92"/>
        <v>0</v>
      </c>
      <c r="AF418" s="45">
        <v>3020101011203</v>
      </c>
      <c r="AG418" s="25" t="s">
        <v>660</v>
      </c>
      <c r="AH418" s="26">
        <v>0</v>
      </c>
      <c r="AI418" s="62">
        <f t="shared" si="93"/>
        <v>-1</v>
      </c>
      <c r="AJ418" s="62" t="e">
        <f t="shared" si="94"/>
        <v>#DIV/0!</v>
      </c>
      <c r="AK418" s="62" t="e">
        <f t="shared" si="95"/>
        <v>#DIV/0!</v>
      </c>
      <c r="AL418" s="62" t="e">
        <f t="shared" si="96"/>
        <v>#DIV/0!</v>
      </c>
      <c r="AM418" s="62" t="e">
        <f t="shared" si="97"/>
        <v>#DIV/0!</v>
      </c>
      <c r="AN418" s="62" t="e">
        <f t="shared" si="98"/>
        <v>#DIV/0!</v>
      </c>
      <c r="AO418" s="62" t="e">
        <f t="shared" si="99"/>
        <v>#DIV/0!</v>
      </c>
      <c r="AP418" s="62" t="e">
        <f t="shared" si="100"/>
        <v>#DIV/0!</v>
      </c>
      <c r="AQ418" s="62" t="e">
        <f t="shared" si="101"/>
        <v>#DIV/0!</v>
      </c>
      <c r="AR418" s="62" t="e">
        <f t="shared" si="102"/>
        <v>#DIV/0!</v>
      </c>
      <c r="AS418" s="62" t="e">
        <f t="shared" si="103"/>
        <v>#DIV/0!</v>
      </c>
      <c r="AT418" s="62" t="e">
        <f t="shared" si="104"/>
        <v>#DIV/0!</v>
      </c>
      <c r="AU418" s="62">
        <f t="shared" si="105"/>
        <v>-1</v>
      </c>
    </row>
    <row r="419" spans="1:47" x14ac:dyDescent="0.25">
      <c r="A419" s="59">
        <v>2023</v>
      </c>
      <c r="B419" s="69">
        <v>30201010113</v>
      </c>
      <c r="C419" s="61" t="s">
        <v>661</v>
      </c>
      <c r="D419" s="62">
        <v>13333333.333333334</v>
      </c>
      <c r="E419" s="62">
        <v>13333333.333333334</v>
      </c>
      <c r="F419" s="62">
        <v>13333333.333333334</v>
      </c>
      <c r="G419" s="62">
        <v>13333333.333333334</v>
      </c>
      <c r="H419" s="62">
        <v>13333333.333333334</v>
      </c>
      <c r="I419" s="62">
        <v>13333333.333333334</v>
      </c>
      <c r="J419" s="62"/>
      <c r="K419" s="62"/>
      <c r="L419" s="62"/>
      <c r="M419" s="62"/>
      <c r="N419" s="62"/>
      <c r="O419" s="62"/>
      <c r="P419" s="62">
        <v>80000000</v>
      </c>
      <c r="R419" s="62">
        <v>31464900</v>
      </c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>
        <f t="shared" si="92"/>
        <v>31464900</v>
      </c>
      <c r="AF419" s="45">
        <v>30201010113</v>
      </c>
      <c r="AG419" s="25" t="s">
        <v>661</v>
      </c>
      <c r="AH419" s="26">
        <v>31464900</v>
      </c>
      <c r="AI419" s="62">
        <f t="shared" si="93"/>
        <v>1.3598674999999998</v>
      </c>
      <c r="AJ419" s="62">
        <f t="shared" si="94"/>
        <v>-1</v>
      </c>
      <c r="AK419" s="62">
        <f t="shared" si="95"/>
        <v>-1</v>
      </c>
      <c r="AL419" s="62">
        <f t="shared" si="96"/>
        <v>-1</v>
      </c>
      <c r="AM419" s="62">
        <f t="shared" si="97"/>
        <v>-1</v>
      </c>
      <c r="AN419" s="62">
        <f t="shared" si="98"/>
        <v>-1</v>
      </c>
      <c r="AO419" s="62" t="e">
        <f t="shared" si="99"/>
        <v>#DIV/0!</v>
      </c>
      <c r="AP419" s="62" t="e">
        <f t="shared" si="100"/>
        <v>#DIV/0!</v>
      </c>
      <c r="AQ419" s="62" t="e">
        <f t="shared" si="101"/>
        <v>#DIV/0!</v>
      </c>
      <c r="AR419" s="62" t="e">
        <f t="shared" si="102"/>
        <v>#DIV/0!</v>
      </c>
      <c r="AS419" s="62" t="e">
        <f t="shared" si="103"/>
        <v>#DIV/0!</v>
      </c>
      <c r="AT419" s="62" t="e">
        <f t="shared" si="104"/>
        <v>#DIV/0!</v>
      </c>
      <c r="AU419" s="62">
        <f t="shared" si="105"/>
        <v>-0.60668875</v>
      </c>
    </row>
    <row r="420" spans="1:47" x14ac:dyDescent="0.25">
      <c r="A420" s="56">
        <v>2023</v>
      </c>
      <c r="B420" s="57">
        <v>3020102</v>
      </c>
      <c r="C420" s="58" t="s">
        <v>662</v>
      </c>
      <c r="D420" s="55">
        <v>860816750</v>
      </c>
      <c r="E420" s="55">
        <v>0</v>
      </c>
      <c r="F420" s="55">
        <v>100000000</v>
      </c>
      <c r="G420" s="55">
        <v>61669038</v>
      </c>
      <c r="H420" s="55">
        <v>0</v>
      </c>
      <c r="I420" s="55">
        <v>0</v>
      </c>
      <c r="J420" s="55">
        <v>0</v>
      </c>
      <c r="K420" s="55">
        <v>0</v>
      </c>
      <c r="L420" s="55">
        <v>77514212</v>
      </c>
      <c r="M420" s="55">
        <v>0</v>
      </c>
      <c r="N420" s="55">
        <v>0</v>
      </c>
      <c r="O420" s="55">
        <v>0</v>
      </c>
      <c r="P420" s="55">
        <v>1100000000</v>
      </c>
      <c r="R420" s="55">
        <v>0</v>
      </c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>
        <f t="shared" si="92"/>
        <v>0</v>
      </c>
      <c r="AF420" s="11">
        <v>3020102</v>
      </c>
      <c r="AG420" s="5" t="s">
        <v>662</v>
      </c>
      <c r="AH420" s="6">
        <f>+AH421+AH425+AH429</f>
        <v>0</v>
      </c>
      <c r="AI420" s="55">
        <f t="shared" si="93"/>
        <v>-1</v>
      </c>
      <c r="AJ420" s="55" t="e">
        <f t="shared" si="94"/>
        <v>#DIV/0!</v>
      </c>
      <c r="AK420" s="55">
        <f t="shared" si="95"/>
        <v>-1</v>
      </c>
      <c r="AL420" s="55">
        <f t="shared" si="96"/>
        <v>-1</v>
      </c>
      <c r="AM420" s="55" t="e">
        <f t="shared" si="97"/>
        <v>#DIV/0!</v>
      </c>
      <c r="AN420" s="55" t="e">
        <f t="shared" si="98"/>
        <v>#DIV/0!</v>
      </c>
      <c r="AO420" s="55" t="e">
        <f t="shared" si="99"/>
        <v>#DIV/0!</v>
      </c>
      <c r="AP420" s="55" t="e">
        <f t="shared" si="100"/>
        <v>#DIV/0!</v>
      </c>
      <c r="AQ420" s="55">
        <f t="shared" si="101"/>
        <v>-1</v>
      </c>
      <c r="AR420" s="55" t="e">
        <f t="shared" si="102"/>
        <v>#DIV/0!</v>
      </c>
      <c r="AS420" s="55" t="e">
        <f t="shared" si="103"/>
        <v>#DIV/0!</v>
      </c>
      <c r="AT420" s="55" t="e">
        <f t="shared" si="104"/>
        <v>#DIV/0!</v>
      </c>
      <c r="AU420" s="55">
        <f t="shared" si="105"/>
        <v>-1</v>
      </c>
    </row>
    <row r="421" spans="1:47" x14ac:dyDescent="0.25">
      <c r="A421" s="56">
        <v>2023</v>
      </c>
      <c r="B421" s="57">
        <v>302010201</v>
      </c>
      <c r="C421" s="58" t="s">
        <v>663</v>
      </c>
      <c r="D421" s="55">
        <v>860816750</v>
      </c>
      <c r="E421" s="55">
        <v>0</v>
      </c>
      <c r="F421" s="55">
        <v>0</v>
      </c>
      <c r="G421" s="55">
        <v>40000000</v>
      </c>
      <c r="H421" s="55">
        <v>0</v>
      </c>
      <c r="I421" s="55">
        <v>0</v>
      </c>
      <c r="J421" s="55">
        <v>0</v>
      </c>
      <c r="K421" s="55">
        <v>0</v>
      </c>
      <c r="L421" s="55">
        <v>67514212</v>
      </c>
      <c r="M421" s="55">
        <v>0</v>
      </c>
      <c r="N421" s="55">
        <v>0</v>
      </c>
      <c r="O421" s="55">
        <v>0</v>
      </c>
      <c r="P421" s="55">
        <v>968330962</v>
      </c>
      <c r="R421" s="55">
        <v>0</v>
      </c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>
        <f t="shared" si="92"/>
        <v>0</v>
      </c>
      <c r="AF421" s="14">
        <v>302010201</v>
      </c>
      <c r="AG421" s="9" t="s">
        <v>663</v>
      </c>
      <c r="AH421" s="10">
        <f>+AH422+AH423+AH424</f>
        <v>0</v>
      </c>
      <c r="AI421" s="55">
        <f t="shared" si="93"/>
        <v>-1</v>
      </c>
      <c r="AJ421" s="55" t="e">
        <f t="shared" si="94"/>
        <v>#DIV/0!</v>
      </c>
      <c r="AK421" s="55" t="e">
        <f t="shared" si="95"/>
        <v>#DIV/0!</v>
      </c>
      <c r="AL421" s="55">
        <f t="shared" si="96"/>
        <v>-1</v>
      </c>
      <c r="AM421" s="55" t="e">
        <f t="shared" si="97"/>
        <v>#DIV/0!</v>
      </c>
      <c r="AN421" s="55" t="e">
        <f t="shared" si="98"/>
        <v>#DIV/0!</v>
      </c>
      <c r="AO421" s="55" t="e">
        <f t="shared" si="99"/>
        <v>#DIV/0!</v>
      </c>
      <c r="AP421" s="55" t="e">
        <f t="shared" si="100"/>
        <v>#DIV/0!</v>
      </c>
      <c r="AQ421" s="55">
        <f t="shared" si="101"/>
        <v>-1</v>
      </c>
      <c r="AR421" s="55" t="e">
        <f t="shared" si="102"/>
        <v>#DIV/0!</v>
      </c>
      <c r="AS421" s="55" t="e">
        <f t="shared" si="103"/>
        <v>#DIV/0!</v>
      </c>
      <c r="AT421" s="55" t="e">
        <f t="shared" si="104"/>
        <v>#DIV/0!</v>
      </c>
      <c r="AU421" s="55">
        <f t="shared" si="105"/>
        <v>-1</v>
      </c>
    </row>
    <row r="422" spans="1:47" x14ac:dyDescent="0.25">
      <c r="A422" s="59">
        <v>2023</v>
      </c>
      <c r="B422" s="67">
        <v>30201020101</v>
      </c>
      <c r="C422" s="61" t="s">
        <v>664</v>
      </c>
      <c r="D422" s="62"/>
      <c r="E422" s="62"/>
      <c r="F422" s="62"/>
      <c r="G422" s="62"/>
      <c r="H422" s="62"/>
      <c r="I422" s="62"/>
      <c r="J422" s="62"/>
      <c r="K422" s="62"/>
      <c r="L422" s="62">
        <v>67514212</v>
      </c>
      <c r="M422" s="62"/>
      <c r="N422" s="62"/>
      <c r="O422" s="62"/>
      <c r="P422" s="62">
        <v>67514212</v>
      </c>
      <c r="R422" s="62">
        <v>0</v>
      </c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>
        <f t="shared" si="92"/>
        <v>0</v>
      </c>
      <c r="AF422" s="43">
        <v>30201020101</v>
      </c>
      <c r="AG422" s="25" t="s">
        <v>664</v>
      </c>
      <c r="AH422" s="26">
        <v>0</v>
      </c>
      <c r="AI422" s="62" t="e">
        <f t="shared" si="93"/>
        <v>#DIV/0!</v>
      </c>
      <c r="AJ422" s="62" t="e">
        <f t="shared" si="94"/>
        <v>#DIV/0!</v>
      </c>
      <c r="AK422" s="62" t="e">
        <f t="shared" si="95"/>
        <v>#DIV/0!</v>
      </c>
      <c r="AL422" s="62" t="e">
        <f t="shared" si="96"/>
        <v>#DIV/0!</v>
      </c>
      <c r="AM422" s="62" t="e">
        <f t="shared" si="97"/>
        <v>#DIV/0!</v>
      </c>
      <c r="AN422" s="62" t="e">
        <f t="shared" si="98"/>
        <v>#DIV/0!</v>
      </c>
      <c r="AO422" s="62" t="e">
        <f t="shared" si="99"/>
        <v>#DIV/0!</v>
      </c>
      <c r="AP422" s="62" t="e">
        <f t="shared" si="100"/>
        <v>#DIV/0!</v>
      </c>
      <c r="AQ422" s="62">
        <f t="shared" si="101"/>
        <v>-1</v>
      </c>
      <c r="AR422" s="62" t="e">
        <f t="shared" si="102"/>
        <v>#DIV/0!</v>
      </c>
      <c r="AS422" s="62" t="e">
        <f t="shared" si="103"/>
        <v>#DIV/0!</v>
      </c>
      <c r="AT422" s="62" t="e">
        <f t="shared" si="104"/>
        <v>#DIV/0!</v>
      </c>
      <c r="AU422" s="62">
        <f t="shared" si="105"/>
        <v>-1</v>
      </c>
    </row>
    <row r="423" spans="1:47" x14ac:dyDescent="0.25">
      <c r="A423" s="59">
        <v>2023</v>
      </c>
      <c r="B423" s="68">
        <v>30201020102</v>
      </c>
      <c r="C423" s="61" t="s">
        <v>665</v>
      </c>
      <c r="D423" s="62"/>
      <c r="E423" s="62"/>
      <c r="F423" s="62"/>
      <c r="G423" s="62">
        <v>40000000</v>
      </c>
      <c r="H423" s="62"/>
      <c r="I423" s="62"/>
      <c r="J423" s="62"/>
      <c r="K423" s="62"/>
      <c r="L423" s="62"/>
      <c r="M423" s="62"/>
      <c r="N423" s="62"/>
      <c r="O423" s="62"/>
      <c r="P423" s="62">
        <v>40000000</v>
      </c>
      <c r="R423" s="62">
        <v>0</v>
      </c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>
        <f t="shared" si="92"/>
        <v>0</v>
      </c>
      <c r="AF423" s="44">
        <v>30201020102</v>
      </c>
      <c r="AG423" s="25" t="s">
        <v>665</v>
      </c>
      <c r="AH423" s="26">
        <v>0</v>
      </c>
      <c r="AI423" s="62" t="e">
        <f t="shared" si="93"/>
        <v>#DIV/0!</v>
      </c>
      <c r="AJ423" s="62" t="e">
        <f t="shared" si="94"/>
        <v>#DIV/0!</v>
      </c>
      <c r="AK423" s="62" t="e">
        <f t="shared" si="95"/>
        <v>#DIV/0!</v>
      </c>
      <c r="AL423" s="62">
        <f t="shared" si="96"/>
        <v>-1</v>
      </c>
      <c r="AM423" s="62" t="e">
        <f t="shared" si="97"/>
        <v>#DIV/0!</v>
      </c>
      <c r="AN423" s="62" t="e">
        <f t="shared" si="98"/>
        <v>#DIV/0!</v>
      </c>
      <c r="AO423" s="62" t="e">
        <f t="shared" si="99"/>
        <v>#DIV/0!</v>
      </c>
      <c r="AP423" s="62" t="e">
        <f t="shared" si="100"/>
        <v>#DIV/0!</v>
      </c>
      <c r="AQ423" s="62" t="e">
        <f t="shared" si="101"/>
        <v>#DIV/0!</v>
      </c>
      <c r="AR423" s="62" t="e">
        <f t="shared" si="102"/>
        <v>#DIV/0!</v>
      </c>
      <c r="AS423" s="62" t="e">
        <f t="shared" si="103"/>
        <v>#DIV/0!</v>
      </c>
      <c r="AT423" s="62" t="e">
        <f t="shared" si="104"/>
        <v>#DIV/0!</v>
      </c>
      <c r="AU423" s="62">
        <f t="shared" si="105"/>
        <v>-1</v>
      </c>
    </row>
    <row r="424" spans="1:47" x14ac:dyDescent="0.25">
      <c r="A424" s="59">
        <v>2023</v>
      </c>
      <c r="B424" s="69">
        <v>30201020103</v>
      </c>
      <c r="C424" s="61" t="s">
        <v>666</v>
      </c>
      <c r="D424" s="62">
        <v>860816750</v>
      </c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>
        <v>860816750</v>
      </c>
      <c r="R424" s="62">
        <v>0</v>
      </c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>
        <f t="shared" si="92"/>
        <v>0</v>
      </c>
      <c r="AF424" s="45">
        <v>30201020103</v>
      </c>
      <c r="AG424" s="25" t="s">
        <v>666</v>
      </c>
      <c r="AH424" s="26">
        <v>0</v>
      </c>
      <c r="AI424" s="62">
        <f t="shared" si="93"/>
        <v>-1</v>
      </c>
      <c r="AJ424" s="62" t="e">
        <f t="shared" si="94"/>
        <v>#DIV/0!</v>
      </c>
      <c r="AK424" s="62" t="e">
        <f t="shared" si="95"/>
        <v>#DIV/0!</v>
      </c>
      <c r="AL424" s="62" t="e">
        <f t="shared" si="96"/>
        <v>#DIV/0!</v>
      </c>
      <c r="AM424" s="62" t="e">
        <f t="shared" si="97"/>
        <v>#DIV/0!</v>
      </c>
      <c r="AN424" s="62" t="e">
        <f t="shared" si="98"/>
        <v>#DIV/0!</v>
      </c>
      <c r="AO424" s="62" t="e">
        <f t="shared" si="99"/>
        <v>#DIV/0!</v>
      </c>
      <c r="AP424" s="62" t="e">
        <f t="shared" si="100"/>
        <v>#DIV/0!</v>
      </c>
      <c r="AQ424" s="62" t="e">
        <f t="shared" si="101"/>
        <v>#DIV/0!</v>
      </c>
      <c r="AR424" s="62" t="e">
        <f t="shared" si="102"/>
        <v>#DIV/0!</v>
      </c>
      <c r="AS424" s="62" t="e">
        <f t="shared" si="103"/>
        <v>#DIV/0!</v>
      </c>
      <c r="AT424" s="62" t="e">
        <f t="shared" si="104"/>
        <v>#DIV/0!</v>
      </c>
      <c r="AU424" s="62">
        <f t="shared" si="105"/>
        <v>-1</v>
      </c>
    </row>
    <row r="425" spans="1:47" x14ac:dyDescent="0.25">
      <c r="A425" s="56">
        <v>2023</v>
      </c>
      <c r="B425" s="57">
        <v>302010202</v>
      </c>
      <c r="C425" s="58" t="s">
        <v>667</v>
      </c>
      <c r="D425" s="55">
        <v>0</v>
      </c>
      <c r="E425" s="55">
        <v>0</v>
      </c>
      <c r="F425" s="55">
        <v>100000000</v>
      </c>
      <c r="G425" s="55">
        <v>4732727</v>
      </c>
      <c r="H425" s="55">
        <v>0</v>
      </c>
      <c r="I425" s="55">
        <v>0</v>
      </c>
      <c r="J425" s="55">
        <v>0</v>
      </c>
      <c r="K425" s="55">
        <v>0</v>
      </c>
      <c r="L425" s="55">
        <v>10000000</v>
      </c>
      <c r="M425" s="55">
        <v>0</v>
      </c>
      <c r="N425" s="55">
        <v>0</v>
      </c>
      <c r="O425" s="55">
        <v>0</v>
      </c>
      <c r="P425" s="55">
        <v>114732727</v>
      </c>
      <c r="R425" s="55">
        <v>0</v>
      </c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>
        <f t="shared" ref="AD425:AD482" si="106">SUM(R425:AC425)</f>
        <v>0</v>
      </c>
      <c r="AF425" s="14">
        <v>302010202</v>
      </c>
      <c r="AG425" s="9" t="s">
        <v>667</v>
      </c>
      <c r="AH425" s="10">
        <f>+AH426+AH427+AH428</f>
        <v>0</v>
      </c>
      <c r="AI425" s="55" t="e">
        <f t="shared" si="93"/>
        <v>#DIV/0!</v>
      </c>
      <c r="AJ425" s="55" t="e">
        <f t="shared" si="94"/>
        <v>#DIV/0!</v>
      </c>
      <c r="AK425" s="55">
        <f t="shared" si="95"/>
        <v>-1</v>
      </c>
      <c r="AL425" s="55">
        <f t="shared" si="96"/>
        <v>-1</v>
      </c>
      <c r="AM425" s="55" t="e">
        <f t="shared" si="97"/>
        <v>#DIV/0!</v>
      </c>
      <c r="AN425" s="55" t="e">
        <f t="shared" si="98"/>
        <v>#DIV/0!</v>
      </c>
      <c r="AO425" s="55" t="e">
        <f t="shared" si="99"/>
        <v>#DIV/0!</v>
      </c>
      <c r="AP425" s="55" t="e">
        <f t="shared" si="100"/>
        <v>#DIV/0!</v>
      </c>
      <c r="AQ425" s="55">
        <f t="shared" si="101"/>
        <v>-1</v>
      </c>
      <c r="AR425" s="55" t="e">
        <f t="shared" si="102"/>
        <v>#DIV/0!</v>
      </c>
      <c r="AS425" s="55" t="e">
        <f t="shared" si="103"/>
        <v>#DIV/0!</v>
      </c>
      <c r="AT425" s="55" t="e">
        <f t="shared" si="104"/>
        <v>#DIV/0!</v>
      </c>
      <c r="AU425" s="55">
        <f t="shared" si="105"/>
        <v>-1</v>
      </c>
    </row>
    <row r="426" spans="1:47" x14ac:dyDescent="0.25">
      <c r="A426" s="59">
        <v>2023</v>
      </c>
      <c r="B426" s="67">
        <v>30201020201</v>
      </c>
      <c r="C426" s="61" t="s">
        <v>668</v>
      </c>
      <c r="D426" s="62"/>
      <c r="E426" s="62"/>
      <c r="F426" s="62"/>
      <c r="G426" s="62"/>
      <c r="H426" s="62"/>
      <c r="I426" s="62"/>
      <c r="J426" s="62"/>
      <c r="K426" s="62"/>
      <c r="L426" s="62">
        <v>10000000</v>
      </c>
      <c r="M426" s="62"/>
      <c r="N426" s="62"/>
      <c r="O426" s="62"/>
      <c r="P426" s="62">
        <v>10000000</v>
      </c>
      <c r="R426" s="62">
        <v>0</v>
      </c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>
        <f t="shared" si="106"/>
        <v>0</v>
      </c>
      <c r="AF426" s="43">
        <v>30201020201</v>
      </c>
      <c r="AG426" s="25" t="s">
        <v>668</v>
      </c>
      <c r="AH426" s="26">
        <v>0</v>
      </c>
      <c r="AI426" s="62" t="e">
        <f t="shared" si="93"/>
        <v>#DIV/0!</v>
      </c>
      <c r="AJ426" s="62" t="e">
        <f t="shared" si="94"/>
        <v>#DIV/0!</v>
      </c>
      <c r="AK426" s="62" t="e">
        <f t="shared" si="95"/>
        <v>#DIV/0!</v>
      </c>
      <c r="AL426" s="62" t="e">
        <f t="shared" si="96"/>
        <v>#DIV/0!</v>
      </c>
      <c r="AM426" s="62" t="e">
        <f t="shared" si="97"/>
        <v>#DIV/0!</v>
      </c>
      <c r="AN426" s="62" t="e">
        <f t="shared" si="98"/>
        <v>#DIV/0!</v>
      </c>
      <c r="AO426" s="62" t="e">
        <f t="shared" si="99"/>
        <v>#DIV/0!</v>
      </c>
      <c r="AP426" s="62" t="e">
        <f t="shared" si="100"/>
        <v>#DIV/0!</v>
      </c>
      <c r="AQ426" s="62">
        <f t="shared" si="101"/>
        <v>-1</v>
      </c>
      <c r="AR426" s="62" t="e">
        <f t="shared" si="102"/>
        <v>#DIV/0!</v>
      </c>
      <c r="AS426" s="62" t="e">
        <f t="shared" si="103"/>
        <v>#DIV/0!</v>
      </c>
      <c r="AT426" s="62" t="e">
        <f t="shared" si="104"/>
        <v>#DIV/0!</v>
      </c>
      <c r="AU426" s="62">
        <f t="shared" si="105"/>
        <v>-1</v>
      </c>
    </row>
    <row r="427" spans="1:47" x14ac:dyDescent="0.25">
      <c r="A427" s="59">
        <v>2023</v>
      </c>
      <c r="B427" s="68">
        <v>30201020202</v>
      </c>
      <c r="C427" s="61" t="s">
        <v>669</v>
      </c>
      <c r="D427" s="62"/>
      <c r="E427" s="62"/>
      <c r="F427" s="62"/>
      <c r="G427" s="62">
        <v>4732727</v>
      </c>
      <c r="H427" s="62"/>
      <c r="I427" s="62"/>
      <c r="J427" s="62"/>
      <c r="K427" s="62"/>
      <c r="L427" s="62">
        <v>0</v>
      </c>
      <c r="M427" s="62"/>
      <c r="N427" s="62"/>
      <c r="O427" s="62"/>
      <c r="P427" s="62">
        <v>4732727</v>
      </c>
      <c r="R427" s="62">
        <v>0</v>
      </c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>
        <f t="shared" si="106"/>
        <v>0</v>
      </c>
      <c r="AF427" s="44">
        <v>30201020202</v>
      </c>
      <c r="AG427" s="25" t="s">
        <v>669</v>
      </c>
      <c r="AH427" s="26">
        <v>0</v>
      </c>
      <c r="AI427" s="62" t="e">
        <f t="shared" si="93"/>
        <v>#DIV/0!</v>
      </c>
      <c r="AJ427" s="62" t="e">
        <f t="shared" si="94"/>
        <v>#DIV/0!</v>
      </c>
      <c r="AK427" s="62" t="e">
        <f t="shared" si="95"/>
        <v>#DIV/0!</v>
      </c>
      <c r="AL427" s="62">
        <f t="shared" si="96"/>
        <v>-1</v>
      </c>
      <c r="AM427" s="62" t="e">
        <f t="shared" si="97"/>
        <v>#DIV/0!</v>
      </c>
      <c r="AN427" s="62" t="e">
        <f t="shared" si="98"/>
        <v>#DIV/0!</v>
      </c>
      <c r="AO427" s="62" t="e">
        <f t="shared" si="99"/>
        <v>#DIV/0!</v>
      </c>
      <c r="AP427" s="62" t="e">
        <f t="shared" si="100"/>
        <v>#DIV/0!</v>
      </c>
      <c r="AQ427" s="62" t="e">
        <f t="shared" si="101"/>
        <v>#DIV/0!</v>
      </c>
      <c r="AR427" s="62" t="e">
        <f t="shared" si="102"/>
        <v>#DIV/0!</v>
      </c>
      <c r="AS427" s="62" t="e">
        <f t="shared" si="103"/>
        <v>#DIV/0!</v>
      </c>
      <c r="AT427" s="62" t="e">
        <f t="shared" si="104"/>
        <v>#DIV/0!</v>
      </c>
      <c r="AU427" s="62">
        <f t="shared" si="105"/>
        <v>-1</v>
      </c>
    </row>
    <row r="428" spans="1:47" x14ac:dyDescent="0.25">
      <c r="A428" s="59">
        <v>2023</v>
      </c>
      <c r="B428" s="69">
        <v>30201020203</v>
      </c>
      <c r="C428" s="61" t="s">
        <v>670</v>
      </c>
      <c r="D428" s="62"/>
      <c r="E428" s="62"/>
      <c r="F428" s="62">
        <v>100000000</v>
      </c>
      <c r="G428" s="62">
        <v>0</v>
      </c>
      <c r="H428" s="62"/>
      <c r="I428" s="62"/>
      <c r="J428" s="62"/>
      <c r="K428" s="62"/>
      <c r="L428" s="62"/>
      <c r="M428" s="62"/>
      <c r="N428" s="62"/>
      <c r="O428" s="62"/>
      <c r="P428" s="62">
        <v>100000000</v>
      </c>
      <c r="R428" s="62">
        <v>0</v>
      </c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>
        <f t="shared" si="106"/>
        <v>0</v>
      </c>
      <c r="AF428" s="45">
        <v>30201020203</v>
      </c>
      <c r="AG428" s="25" t="s">
        <v>670</v>
      </c>
      <c r="AH428" s="26">
        <v>0</v>
      </c>
      <c r="AI428" s="62" t="e">
        <f t="shared" si="93"/>
        <v>#DIV/0!</v>
      </c>
      <c r="AJ428" s="62" t="e">
        <f t="shared" si="94"/>
        <v>#DIV/0!</v>
      </c>
      <c r="AK428" s="62">
        <f t="shared" si="95"/>
        <v>-1</v>
      </c>
      <c r="AL428" s="62" t="e">
        <f t="shared" si="96"/>
        <v>#DIV/0!</v>
      </c>
      <c r="AM428" s="62" t="e">
        <f t="shared" si="97"/>
        <v>#DIV/0!</v>
      </c>
      <c r="AN428" s="62" t="e">
        <f t="shared" si="98"/>
        <v>#DIV/0!</v>
      </c>
      <c r="AO428" s="62" t="e">
        <f t="shared" si="99"/>
        <v>#DIV/0!</v>
      </c>
      <c r="AP428" s="62" t="e">
        <f t="shared" si="100"/>
        <v>#DIV/0!</v>
      </c>
      <c r="AQ428" s="62" t="e">
        <f t="shared" si="101"/>
        <v>#DIV/0!</v>
      </c>
      <c r="AR428" s="62" t="e">
        <f t="shared" si="102"/>
        <v>#DIV/0!</v>
      </c>
      <c r="AS428" s="62" t="e">
        <f t="shared" si="103"/>
        <v>#DIV/0!</v>
      </c>
      <c r="AT428" s="62" t="e">
        <f t="shared" si="104"/>
        <v>#DIV/0!</v>
      </c>
      <c r="AU428" s="62">
        <f t="shared" si="105"/>
        <v>-1</v>
      </c>
    </row>
    <row r="429" spans="1:47" x14ac:dyDescent="0.25">
      <c r="A429" s="56">
        <v>2023</v>
      </c>
      <c r="B429" s="57">
        <v>302010203</v>
      </c>
      <c r="C429" s="58" t="s">
        <v>671</v>
      </c>
      <c r="D429" s="55">
        <v>0</v>
      </c>
      <c r="E429" s="55">
        <v>0</v>
      </c>
      <c r="F429" s="55">
        <v>0</v>
      </c>
      <c r="G429" s="55">
        <v>16936311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16936311</v>
      </c>
      <c r="R429" s="55">
        <v>0</v>
      </c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>
        <f t="shared" si="106"/>
        <v>0</v>
      </c>
      <c r="AF429" s="14">
        <v>302010203</v>
      </c>
      <c r="AG429" s="9" t="s">
        <v>671</v>
      </c>
      <c r="AH429" s="10">
        <f>+AH430</f>
        <v>0</v>
      </c>
      <c r="AI429" s="55" t="e">
        <f t="shared" si="93"/>
        <v>#DIV/0!</v>
      </c>
      <c r="AJ429" s="55" t="e">
        <f t="shared" si="94"/>
        <v>#DIV/0!</v>
      </c>
      <c r="AK429" s="55" t="e">
        <f t="shared" si="95"/>
        <v>#DIV/0!</v>
      </c>
      <c r="AL429" s="55">
        <f t="shared" si="96"/>
        <v>-1</v>
      </c>
      <c r="AM429" s="55" t="e">
        <f t="shared" si="97"/>
        <v>#DIV/0!</v>
      </c>
      <c r="AN429" s="55" t="e">
        <f t="shared" si="98"/>
        <v>#DIV/0!</v>
      </c>
      <c r="AO429" s="55" t="e">
        <f t="shared" si="99"/>
        <v>#DIV/0!</v>
      </c>
      <c r="AP429" s="55" t="e">
        <f t="shared" si="100"/>
        <v>#DIV/0!</v>
      </c>
      <c r="AQ429" s="55" t="e">
        <f t="shared" si="101"/>
        <v>#DIV/0!</v>
      </c>
      <c r="AR429" s="55" t="e">
        <f t="shared" si="102"/>
        <v>#DIV/0!</v>
      </c>
      <c r="AS429" s="55" t="e">
        <f t="shared" si="103"/>
        <v>#DIV/0!</v>
      </c>
      <c r="AT429" s="55" t="e">
        <f t="shared" si="104"/>
        <v>#DIV/0!</v>
      </c>
      <c r="AU429" s="55">
        <f t="shared" si="105"/>
        <v>-1</v>
      </c>
    </row>
    <row r="430" spans="1:47" x14ac:dyDescent="0.25">
      <c r="A430" s="59">
        <v>2023</v>
      </c>
      <c r="B430" s="68">
        <v>30201020302</v>
      </c>
      <c r="C430" s="61" t="s">
        <v>672</v>
      </c>
      <c r="D430" s="62"/>
      <c r="E430" s="62"/>
      <c r="F430" s="62"/>
      <c r="G430" s="62">
        <v>16936311</v>
      </c>
      <c r="H430" s="62"/>
      <c r="I430" s="62"/>
      <c r="J430" s="62"/>
      <c r="K430" s="62"/>
      <c r="L430" s="62"/>
      <c r="M430" s="62"/>
      <c r="N430" s="62"/>
      <c r="O430" s="62"/>
      <c r="P430" s="62">
        <v>16936311</v>
      </c>
      <c r="R430" s="62">
        <v>0</v>
      </c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>
        <f t="shared" si="106"/>
        <v>0</v>
      </c>
      <c r="AF430" s="44">
        <v>30201020302</v>
      </c>
      <c r="AG430" s="25" t="s">
        <v>672</v>
      </c>
      <c r="AH430" s="26">
        <v>0</v>
      </c>
      <c r="AI430" s="62" t="e">
        <f t="shared" si="93"/>
        <v>#DIV/0!</v>
      </c>
      <c r="AJ430" s="62" t="e">
        <f t="shared" si="94"/>
        <v>#DIV/0!</v>
      </c>
      <c r="AK430" s="62" t="e">
        <f t="shared" si="95"/>
        <v>#DIV/0!</v>
      </c>
      <c r="AL430" s="62">
        <f t="shared" si="96"/>
        <v>-1</v>
      </c>
      <c r="AM430" s="62" t="e">
        <f t="shared" si="97"/>
        <v>#DIV/0!</v>
      </c>
      <c r="AN430" s="62" t="e">
        <f t="shared" si="98"/>
        <v>#DIV/0!</v>
      </c>
      <c r="AO430" s="62" t="e">
        <f t="shared" si="99"/>
        <v>#DIV/0!</v>
      </c>
      <c r="AP430" s="62" t="e">
        <f t="shared" si="100"/>
        <v>#DIV/0!</v>
      </c>
      <c r="AQ430" s="62" t="e">
        <f t="shared" si="101"/>
        <v>#DIV/0!</v>
      </c>
      <c r="AR430" s="62" t="e">
        <f t="shared" si="102"/>
        <v>#DIV/0!</v>
      </c>
      <c r="AS430" s="62" t="e">
        <f t="shared" si="103"/>
        <v>#DIV/0!</v>
      </c>
      <c r="AT430" s="62" t="e">
        <f t="shared" si="104"/>
        <v>#DIV/0!</v>
      </c>
      <c r="AU430" s="62">
        <f t="shared" si="105"/>
        <v>-1</v>
      </c>
    </row>
    <row r="431" spans="1:47" x14ac:dyDescent="0.25">
      <c r="A431" s="56">
        <v>2023</v>
      </c>
      <c r="B431" s="57">
        <v>3020103</v>
      </c>
      <c r="C431" s="58" t="s">
        <v>673</v>
      </c>
      <c r="D431" s="55">
        <v>0</v>
      </c>
      <c r="E431" s="55">
        <v>350000000</v>
      </c>
      <c r="F431" s="55">
        <v>235000000</v>
      </c>
      <c r="G431" s="55">
        <v>48000000</v>
      </c>
      <c r="H431" s="55">
        <v>0</v>
      </c>
      <c r="I431" s="55">
        <v>0</v>
      </c>
      <c r="J431" s="55">
        <v>0</v>
      </c>
      <c r="K431" s="55">
        <v>0</v>
      </c>
      <c r="L431" s="55">
        <v>45014212</v>
      </c>
      <c r="M431" s="55">
        <v>0</v>
      </c>
      <c r="N431" s="55">
        <v>0</v>
      </c>
      <c r="O431" s="55">
        <v>0</v>
      </c>
      <c r="P431" s="55">
        <v>678014212</v>
      </c>
      <c r="R431" s="55">
        <v>0</v>
      </c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>
        <f t="shared" si="106"/>
        <v>0</v>
      </c>
      <c r="AF431" s="11">
        <v>3020103</v>
      </c>
      <c r="AG431" s="5" t="s">
        <v>673</v>
      </c>
      <c r="AH431" s="6">
        <f>+AH432+AH436+AH440+AH444+AH448</f>
        <v>0</v>
      </c>
      <c r="AI431" s="55" t="e">
        <f t="shared" si="93"/>
        <v>#DIV/0!</v>
      </c>
      <c r="AJ431" s="55">
        <f t="shared" si="94"/>
        <v>-1</v>
      </c>
      <c r="AK431" s="55">
        <f t="shared" si="95"/>
        <v>-1</v>
      </c>
      <c r="AL431" s="55">
        <f t="shared" si="96"/>
        <v>-1</v>
      </c>
      <c r="AM431" s="55" t="e">
        <f t="shared" si="97"/>
        <v>#DIV/0!</v>
      </c>
      <c r="AN431" s="55" t="e">
        <f t="shared" si="98"/>
        <v>#DIV/0!</v>
      </c>
      <c r="AO431" s="55" t="e">
        <f t="shared" si="99"/>
        <v>#DIV/0!</v>
      </c>
      <c r="AP431" s="55" t="e">
        <f t="shared" si="100"/>
        <v>#DIV/0!</v>
      </c>
      <c r="AQ431" s="55">
        <f t="shared" si="101"/>
        <v>-1</v>
      </c>
      <c r="AR431" s="55" t="e">
        <f t="shared" si="102"/>
        <v>#DIV/0!</v>
      </c>
      <c r="AS431" s="55" t="e">
        <f t="shared" si="103"/>
        <v>#DIV/0!</v>
      </c>
      <c r="AT431" s="55" t="e">
        <f t="shared" si="104"/>
        <v>#DIV/0!</v>
      </c>
      <c r="AU431" s="55">
        <f t="shared" si="105"/>
        <v>-1</v>
      </c>
    </row>
    <row r="432" spans="1:47" x14ac:dyDescent="0.25">
      <c r="A432" s="56">
        <v>2023</v>
      </c>
      <c r="B432" s="57">
        <v>302010301</v>
      </c>
      <c r="C432" s="58" t="s">
        <v>674</v>
      </c>
      <c r="D432" s="55">
        <v>0</v>
      </c>
      <c r="E432" s="55">
        <v>155000000</v>
      </c>
      <c r="F432" s="55">
        <v>0</v>
      </c>
      <c r="G432" s="55">
        <v>25000000</v>
      </c>
      <c r="H432" s="55">
        <v>0</v>
      </c>
      <c r="I432" s="55">
        <v>0</v>
      </c>
      <c r="J432" s="55">
        <v>0</v>
      </c>
      <c r="K432" s="55">
        <v>0</v>
      </c>
      <c r="L432" s="55">
        <v>20000000</v>
      </c>
      <c r="M432" s="55">
        <v>0</v>
      </c>
      <c r="N432" s="55">
        <v>0</v>
      </c>
      <c r="O432" s="55">
        <v>0</v>
      </c>
      <c r="P432" s="55">
        <v>200000000</v>
      </c>
      <c r="R432" s="55">
        <v>0</v>
      </c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>
        <f t="shared" si="106"/>
        <v>0</v>
      </c>
      <c r="AF432" s="14">
        <v>302010301</v>
      </c>
      <c r="AG432" s="9" t="s">
        <v>674</v>
      </c>
      <c r="AH432" s="10">
        <f>+AH433+AH434+AH435</f>
        <v>0</v>
      </c>
      <c r="AI432" s="55" t="e">
        <f t="shared" si="93"/>
        <v>#DIV/0!</v>
      </c>
      <c r="AJ432" s="55">
        <f t="shared" si="94"/>
        <v>-1</v>
      </c>
      <c r="AK432" s="55" t="e">
        <f t="shared" si="95"/>
        <v>#DIV/0!</v>
      </c>
      <c r="AL432" s="55">
        <f t="shared" si="96"/>
        <v>-1</v>
      </c>
      <c r="AM432" s="55" t="e">
        <f t="shared" si="97"/>
        <v>#DIV/0!</v>
      </c>
      <c r="AN432" s="55" t="e">
        <f t="shared" si="98"/>
        <v>#DIV/0!</v>
      </c>
      <c r="AO432" s="55" t="e">
        <f t="shared" si="99"/>
        <v>#DIV/0!</v>
      </c>
      <c r="AP432" s="55" t="e">
        <f t="shared" si="100"/>
        <v>#DIV/0!</v>
      </c>
      <c r="AQ432" s="55">
        <f t="shared" si="101"/>
        <v>-1</v>
      </c>
      <c r="AR432" s="55" t="e">
        <f t="shared" si="102"/>
        <v>#DIV/0!</v>
      </c>
      <c r="AS432" s="55" t="e">
        <f t="shared" si="103"/>
        <v>#DIV/0!</v>
      </c>
      <c r="AT432" s="55" t="e">
        <f t="shared" si="104"/>
        <v>#DIV/0!</v>
      </c>
      <c r="AU432" s="55">
        <f t="shared" si="105"/>
        <v>-1</v>
      </c>
    </row>
    <row r="433" spans="1:47" x14ac:dyDescent="0.25">
      <c r="A433" s="59">
        <v>2023</v>
      </c>
      <c r="B433" s="67">
        <v>30201030101</v>
      </c>
      <c r="C433" s="61" t="s">
        <v>675</v>
      </c>
      <c r="D433" s="62"/>
      <c r="E433" s="62"/>
      <c r="F433" s="62"/>
      <c r="G433" s="62"/>
      <c r="H433" s="62"/>
      <c r="I433" s="62"/>
      <c r="J433" s="62"/>
      <c r="K433" s="62"/>
      <c r="L433" s="62">
        <v>20000000</v>
      </c>
      <c r="M433" s="62"/>
      <c r="N433" s="62"/>
      <c r="O433" s="62"/>
      <c r="P433" s="62">
        <v>20000000</v>
      </c>
      <c r="R433" s="62">
        <v>0</v>
      </c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>
        <f t="shared" si="106"/>
        <v>0</v>
      </c>
      <c r="AF433" s="43">
        <v>30201030101</v>
      </c>
      <c r="AG433" s="25" t="s">
        <v>675</v>
      </c>
      <c r="AH433" s="26">
        <v>0</v>
      </c>
      <c r="AI433" s="62" t="e">
        <f t="shared" si="93"/>
        <v>#DIV/0!</v>
      </c>
      <c r="AJ433" s="62" t="e">
        <f t="shared" si="94"/>
        <v>#DIV/0!</v>
      </c>
      <c r="AK433" s="62" t="e">
        <f t="shared" si="95"/>
        <v>#DIV/0!</v>
      </c>
      <c r="AL433" s="62" t="e">
        <f t="shared" si="96"/>
        <v>#DIV/0!</v>
      </c>
      <c r="AM433" s="62" t="e">
        <f t="shared" si="97"/>
        <v>#DIV/0!</v>
      </c>
      <c r="AN433" s="62" t="e">
        <f t="shared" si="98"/>
        <v>#DIV/0!</v>
      </c>
      <c r="AO433" s="62" t="e">
        <f t="shared" si="99"/>
        <v>#DIV/0!</v>
      </c>
      <c r="AP433" s="62" t="e">
        <f t="shared" si="100"/>
        <v>#DIV/0!</v>
      </c>
      <c r="AQ433" s="62">
        <f t="shared" si="101"/>
        <v>-1</v>
      </c>
      <c r="AR433" s="62" t="e">
        <f t="shared" si="102"/>
        <v>#DIV/0!</v>
      </c>
      <c r="AS433" s="62" t="e">
        <f t="shared" si="103"/>
        <v>#DIV/0!</v>
      </c>
      <c r="AT433" s="62" t="e">
        <f t="shared" si="104"/>
        <v>#DIV/0!</v>
      </c>
      <c r="AU433" s="62">
        <f t="shared" si="105"/>
        <v>-1</v>
      </c>
    </row>
    <row r="434" spans="1:47" x14ac:dyDescent="0.25">
      <c r="A434" s="59">
        <v>2023</v>
      </c>
      <c r="B434" s="68">
        <v>30201030102</v>
      </c>
      <c r="C434" s="61" t="s">
        <v>676</v>
      </c>
      <c r="D434" s="62"/>
      <c r="E434" s="62"/>
      <c r="F434" s="62"/>
      <c r="G434" s="62">
        <v>25000000</v>
      </c>
      <c r="H434" s="62"/>
      <c r="I434" s="62"/>
      <c r="J434" s="62"/>
      <c r="K434" s="62"/>
      <c r="L434" s="62"/>
      <c r="M434" s="62"/>
      <c r="N434" s="62"/>
      <c r="O434" s="62"/>
      <c r="P434" s="62">
        <v>25000000</v>
      </c>
      <c r="R434" s="62">
        <v>0</v>
      </c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>
        <f t="shared" si="106"/>
        <v>0</v>
      </c>
      <c r="AF434" s="44">
        <v>30201030102</v>
      </c>
      <c r="AG434" s="25" t="s">
        <v>676</v>
      </c>
      <c r="AH434" s="26">
        <v>0</v>
      </c>
      <c r="AI434" s="62" t="e">
        <f t="shared" si="93"/>
        <v>#DIV/0!</v>
      </c>
      <c r="AJ434" s="62" t="e">
        <f t="shared" si="94"/>
        <v>#DIV/0!</v>
      </c>
      <c r="AK434" s="62" t="e">
        <f t="shared" si="95"/>
        <v>#DIV/0!</v>
      </c>
      <c r="AL434" s="62">
        <f t="shared" si="96"/>
        <v>-1</v>
      </c>
      <c r="AM434" s="62" t="e">
        <f t="shared" si="97"/>
        <v>#DIV/0!</v>
      </c>
      <c r="AN434" s="62" t="e">
        <f t="shared" si="98"/>
        <v>#DIV/0!</v>
      </c>
      <c r="AO434" s="62" t="e">
        <f t="shared" si="99"/>
        <v>#DIV/0!</v>
      </c>
      <c r="AP434" s="62" t="e">
        <f t="shared" si="100"/>
        <v>#DIV/0!</v>
      </c>
      <c r="AQ434" s="62" t="e">
        <f t="shared" si="101"/>
        <v>#DIV/0!</v>
      </c>
      <c r="AR434" s="62" t="e">
        <f t="shared" si="102"/>
        <v>#DIV/0!</v>
      </c>
      <c r="AS434" s="62" t="e">
        <f t="shared" si="103"/>
        <v>#DIV/0!</v>
      </c>
      <c r="AT434" s="62" t="e">
        <f t="shared" si="104"/>
        <v>#DIV/0!</v>
      </c>
      <c r="AU434" s="62">
        <f t="shared" si="105"/>
        <v>-1</v>
      </c>
    </row>
    <row r="435" spans="1:47" x14ac:dyDescent="0.25">
      <c r="A435" s="59">
        <v>2023</v>
      </c>
      <c r="B435" s="69">
        <v>30201030103</v>
      </c>
      <c r="C435" s="61" t="s">
        <v>677</v>
      </c>
      <c r="D435" s="62"/>
      <c r="E435" s="62">
        <v>155000000</v>
      </c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>
        <v>155000000</v>
      </c>
      <c r="R435" s="62">
        <v>0</v>
      </c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>
        <f t="shared" si="106"/>
        <v>0</v>
      </c>
      <c r="AF435" s="45">
        <v>30201030103</v>
      </c>
      <c r="AG435" s="25" t="s">
        <v>677</v>
      </c>
      <c r="AH435" s="26">
        <v>0</v>
      </c>
      <c r="AI435" s="62" t="e">
        <f t="shared" si="93"/>
        <v>#DIV/0!</v>
      </c>
      <c r="AJ435" s="62">
        <f t="shared" si="94"/>
        <v>-1</v>
      </c>
      <c r="AK435" s="62" t="e">
        <f t="shared" si="95"/>
        <v>#DIV/0!</v>
      </c>
      <c r="AL435" s="62" t="e">
        <f t="shared" si="96"/>
        <v>#DIV/0!</v>
      </c>
      <c r="AM435" s="62" t="e">
        <f t="shared" si="97"/>
        <v>#DIV/0!</v>
      </c>
      <c r="AN435" s="62" t="e">
        <f t="shared" si="98"/>
        <v>#DIV/0!</v>
      </c>
      <c r="AO435" s="62" t="e">
        <f t="shared" si="99"/>
        <v>#DIV/0!</v>
      </c>
      <c r="AP435" s="62" t="e">
        <f t="shared" si="100"/>
        <v>#DIV/0!</v>
      </c>
      <c r="AQ435" s="62" t="e">
        <f t="shared" si="101"/>
        <v>#DIV/0!</v>
      </c>
      <c r="AR435" s="62" t="e">
        <f t="shared" si="102"/>
        <v>#DIV/0!</v>
      </c>
      <c r="AS435" s="62" t="e">
        <f t="shared" si="103"/>
        <v>#DIV/0!</v>
      </c>
      <c r="AT435" s="62" t="e">
        <f t="shared" si="104"/>
        <v>#DIV/0!</v>
      </c>
      <c r="AU435" s="62">
        <f t="shared" si="105"/>
        <v>-1</v>
      </c>
    </row>
    <row r="436" spans="1:47" x14ac:dyDescent="0.25">
      <c r="A436" s="56">
        <v>2023</v>
      </c>
      <c r="B436" s="57">
        <v>302010302</v>
      </c>
      <c r="C436" s="58" t="s">
        <v>678</v>
      </c>
      <c r="D436" s="55">
        <v>0</v>
      </c>
      <c r="E436" s="55">
        <v>175000000</v>
      </c>
      <c r="F436" s="55">
        <v>0</v>
      </c>
      <c r="G436" s="55">
        <v>10000000</v>
      </c>
      <c r="H436" s="55">
        <v>0</v>
      </c>
      <c r="I436" s="55">
        <v>0</v>
      </c>
      <c r="J436" s="55">
        <v>0</v>
      </c>
      <c r="K436" s="55">
        <v>0</v>
      </c>
      <c r="L436" s="55">
        <v>15000000</v>
      </c>
      <c r="M436" s="55">
        <v>0</v>
      </c>
      <c r="N436" s="55">
        <v>0</v>
      </c>
      <c r="O436" s="55">
        <v>0</v>
      </c>
      <c r="P436" s="55">
        <v>200000000</v>
      </c>
      <c r="R436" s="55">
        <v>0</v>
      </c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>
        <f t="shared" si="106"/>
        <v>0</v>
      </c>
      <c r="AF436" s="14">
        <v>302010302</v>
      </c>
      <c r="AG436" s="9" t="s">
        <v>678</v>
      </c>
      <c r="AH436" s="10">
        <f>+AH437+AH438+AH439</f>
        <v>0</v>
      </c>
      <c r="AI436" s="55" t="e">
        <f t="shared" si="93"/>
        <v>#DIV/0!</v>
      </c>
      <c r="AJ436" s="55">
        <f t="shared" si="94"/>
        <v>-1</v>
      </c>
      <c r="AK436" s="55" t="e">
        <f t="shared" si="95"/>
        <v>#DIV/0!</v>
      </c>
      <c r="AL436" s="55">
        <f t="shared" si="96"/>
        <v>-1</v>
      </c>
      <c r="AM436" s="55" t="e">
        <f t="shared" si="97"/>
        <v>#DIV/0!</v>
      </c>
      <c r="AN436" s="55" t="e">
        <f t="shared" si="98"/>
        <v>#DIV/0!</v>
      </c>
      <c r="AO436" s="55" t="e">
        <f t="shared" si="99"/>
        <v>#DIV/0!</v>
      </c>
      <c r="AP436" s="55" t="e">
        <f t="shared" si="100"/>
        <v>#DIV/0!</v>
      </c>
      <c r="AQ436" s="55">
        <f t="shared" si="101"/>
        <v>-1</v>
      </c>
      <c r="AR436" s="55" t="e">
        <f t="shared" si="102"/>
        <v>#DIV/0!</v>
      </c>
      <c r="AS436" s="55" t="e">
        <f t="shared" si="103"/>
        <v>#DIV/0!</v>
      </c>
      <c r="AT436" s="55" t="e">
        <f t="shared" si="104"/>
        <v>#DIV/0!</v>
      </c>
      <c r="AU436" s="55">
        <f t="shared" si="105"/>
        <v>-1</v>
      </c>
    </row>
    <row r="437" spans="1:47" x14ac:dyDescent="0.25">
      <c r="A437" s="59">
        <v>2023</v>
      </c>
      <c r="B437" s="67">
        <v>30201030201</v>
      </c>
      <c r="C437" s="61" t="s">
        <v>679</v>
      </c>
      <c r="D437" s="62"/>
      <c r="E437" s="62"/>
      <c r="F437" s="62"/>
      <c r="G437" s="62"/>
      <c r="H437" s="62"/>
      <c r="I437" s="62"/>
      <c r="J437" s="62"/>
      <c r="K437" s="62"/>
      <c r="L437" s="62">
        <v>15000000</v>
      </c>
      <c r="M437" s="62"/>
      <c r="N437" s="62"/>
      <c r="O437" s="62"/>
      <c r="P437" s="62">
        <v>15000000</v>
      </c>
      <c r="R437" s="62">
        <v>0</v>
      </c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>
        <f t="shared" si="106"/>
        <v>0</v>
      </c>
      <c r="AF437" s="43">
        <v>30201030201</v>
      </c>
      <c r="AG437" s="25" t="s">
        <v>679</v>
      </c>
      <c r="AH437" s="26">
        <v>0</v>
      </c>
      <c r="AI437" s="62" t="e">
        <f t="shared" si="93"/>
        <v>#DIV/0!</v>
      </c>
      <c r="AJ437" s="62" t="e">
        <f t="shared" si="94"/>
        <v>#DIV/0!</v>
      </c>
      <c r="AK437" s="62" t="e">
        <f t="shared" si="95"/>
        <v>#DIV/0!</v>
      </c>
      <c r="AL437" s="62" t="e">
        <f t="shared" si="96"/>
        <v>#DIV/0!</v>
      </c>
      <c r="AM437" s="62" t="e">
        <f t="shared" si="97"/>
        <v>#DIV/0!</v>
      </c>
      <c r="AN437" s="62" t="e">
        <f t="shared" si="98"/>
        <v>#DIV/0!</v>
      </c>
      <c r="AO437" s="62" t="e">
        <f t="shared" si="99"/>
        <v>#DIV/0!</v>
      </c>
      <c r="AP437" s="62" t="e">
        <f t="shared" si="100"/>
        <v>#DIV/0!</v>
      </c>
      <c r="AQ437" s="62">
        <f t="shared" si="101"/>
        <v>-1</v>
      </c>
      <c r="AR437" s="62" t="e">
        <f t="shared" si="102"/>
        <v>#DIV/0!</v>
      </c>
      <c r="AS437" s="62" t="e">
        <f t="shared" si="103"/>
        <v>#DIV/0!</v>
      </c>
      <c r="AT437" s="62" t="e">
        <f t="shared" si="104"/>
        <v>#DIV/0!</v>
      </c>
      <c r="AU437" s="62">
        <f t="shared" si="105"/>
        <v>-1</v>
      </c>
    </row>
    <row r="438" spans="1:47" x14ac:dyDescent="0.25">
      <c r="A438" s="59">
        <v>2023</v>
      </c>
      <c r="B438" s="68">
        <v>30201030202</v>
      </c>
      <c r="C438" s="61" t="s">
        <v>680</v>
      </c>
      <c r="D438" s="62"/>
      <c r="E438" s="62"/>
      <c r="F438" s="62"/>
      <c r="G438" s="62">
        <v>10000000</v>
      </c>
      <c r="H438" s="62"/>
      <c r="I438" s="62"/>
      <c r="J438" s="62"/>
      <c r="K438" s="62"/>
      <c r="L438" s="62"/>
      <c r="M438" s="62"/>
      <c r="N438" s="62"/>
      <c r="O438" s="62"/>
      <c r="P438" s="62">
        <v>10000000</v>
      </c>
      <c r="R438" s="62">
        <v>0</v>
      </c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>
        <f t="shared" si="106"/>
        <v>0</v>
      </c>
      <c r="AF438" s="44">
        <v>30201030202</v>
      </c>
      <c r="AG438" s="25" t="s">
        <v>680</v>
      </c>
      <c r="AH438" s="26">
        <v>0</v>
      </c>
      <c r="AI438" s="62" t="e">
        <f t="shared" si="93"/>
        <v>#DIV/0!</v>
      </c>
      <c r="AJ438" s="62" t="e">
        <f t="shared" si="94"/>
        <v>#DIV/0!</v>
      </c>
      <c r="AK438" s="62" t="e">
        <f t="shared" si="95"/>
        <v>#DIV/0!</v>
      </c>
      <c r="AL438" s="62">
        <f t="shared" si="96"/>
        <v>-1</v>
      </c>
      <c r="AM438" s="62" t="e">
        <f t="shared" si="97"/>
        <v>#DIV/0!</v>
      </c>
      <c r="AN438" s="62" t="e">
        <f t="shared" si="98"/>
        <v>#DIV/0!</v>
      </c>
      <c r="AO438" s="62" t="e">
        <f t="shared" si="99"/>
        <v>#DIV/0!</v>
      </c>
      <c r="AP438" s="62" t="e">
        <f t="shared" si="100"/>
        <v>#DIV/0!</v>
      </c>
      <c r="AQ438" s="62" t="e">
        <f t="shared" si="101"/>
        <v>#DIV/0!</v>
      </c>
      <c r="AR438" s="62" t="e">
        <f t="shared" si="102"/>
        <v>#DIV/0!</v>
      </c>
      <c r="AS438" s="62" t="e">
        <f t="shared" si="103"/>
        <v>#DIV/0!</v>
      </c>
      <c r="AT438" s="62" t="e">
        <f t="shared" si="104"/>
        <v>#DIV/0!</v>
      </c>
      <c r="AU438" s="62">
        <f t="shared" si="105"/>
        <v>-1</v>
      </c>
    </row>
    <row r="439" spans="1:47" x14ac:dyDescent="0.25">
      <c r="A439" s="59">
        <v>2023</v>
      </c>
      <c r="B439" s="69">
        <v>30201030203</v>
      </c>
      <c r="C439" s="61" t="s">
        <v>681</v>
      </c>
      <c r="D439" s="62"/>
      <c r="E439" s="62">
        <v>175000000</v>
      </c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>
        <v>175000000</v>
      </c>
      <c r="R439" s="62">
        <v>0</v>
      </c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>
        <f t="shared" si="106"/>
        <v>0</v>
      </c>
      <c r="AF439" s="45">
        <v>30201030203</v>
      </c>
      <c r="AG439" s="25" t="s">
        <v>681</v>
      </c>
      <c r="AH439" s="26">
        <v>0</v>
      </c>
      <c r="AI439" s="62" t="e">
        <f t="shared" si="93"/>
        <v>#DIV/0!</v>
      </c>
      <c r="AJ439" s="62">
        <f t="shared" si="94"/>
        <v>-1</v>
      </c>
      <c r="AK439" s="62" t="e">
        <f t="shared" si="95"/>
        <v>#DIV/0!</v>
      </c>
      <c r="AL439" s="62" t="e">
        <f t="shared" si="96"/>
        <v>#DIV/0!</v>
      </c>
      <c r="AM439" s="62" t="e">
        <f t="shared" si="97"/>
        <v>#DIV/0!</v>
      </c>
      <c r="AN439" s="62" t="e">
        <f t="shared" si="98"/>
        <v>#DIV/0!</v>
      </c>
      <c r="AO439" s="62" t="e">
        <f t="shared" si="99"/>
        <v>#DIV/0!</v>
      </c>
      <c r="AP439" s="62" t="e">
        <f t="shared" si="100"/>
        <v>#DIV/0!</v>
      </c>
      <c r="AQ439" s="62" t="e">
        <f t="shared" si="101"/>
        <v>#DIV/0!</v>
      </c>
      <c r="AR439" s="62" t="e">
        <f t="shared" si="102"/>
        <v>#DIV/0!</v>
      </c>
      <c r="AS439" s="62" t="e">
        <f t="shared" si="103"/>
        <v>#DIV/0!</v>
      </c>
      <c r="AT439" s="62" t="e">
        <f t="shared" si="104"/>
        <v>#DIV/0!</v>
      </c>
      <c r="AU439" s="62">
        <f t="shared" si="105"/>
        <v>-1</v>
      </c>
    </row>
    <row r="440" spans="1:47" x14ac:dyDescent="0.25">
      <c r="A440" s="56">
        <v>2023</v>
      </c>
      <c r="B440" s="57">
        <v>302010303</v>
      </c>
      <c r="C440" s="58" t="s">
        <v>682</v>
      </c>
      <c r="D440" s="55">
        <v>0</v>
      </c>
      <c r="E440" s="55">
        <v>20000000</v>
      </c>
      <c r="F440" s="55">
        <v>0</v>
      </c>
      <c r="G440" s="55">
        <v>3000000</v>
      </c>
      <c r="H440" s="55">
        <v>0</v>
      </c>
      <c r="I440" s="55">
        <v>0</v>
      </c>
      <c r="J440" s="55">
        <v>0</v>
      </c>
      <c r="K440" s="55">
        <v>0</v>
      </c>
      <c r="L440" s="55">
        <v>5014212</v>
      </c>
      <c r="M440" s="55">
        <v>0</v>
      </c>
      <c r="N440" s="55">
        <v>0</v>
      </c>
      <c r="O440" s="55">
        <v>0</v>
      </c>
      <c r="P440" s="55">
        <v>28014212</v>
      </c>
      <c r="R440" s="55">
        <v>0</v>
      </c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>
        <f t="shared" si="106"/>
        <v>0</v>
      </c>
      <c r="AF440" s="14">
        <v>302010303</v>
      </c>
      <c r="AG440" s="9" t="s">
        <v>682</v>
      </c>
      <c r="AH440" s="10">
        <f>+AH441+AH442+AH443</f>
        <v>0</v>
      </c>
      <c r="AI440" s="55" t="e">
        <f t="shared" si="93"/>
        <v>#DIV/0!</v>
      </c>
      <c r="AJ440" s="55">
        <f t="shared" si="94"/>
        <v>-1</v>
      </c>
      <c r="AK440" s="55" t="e">
        <f t="shared" si="95"/>
        <v>#DIV/0!</v>
      </c>
      <c r="AL440" s="55">
        <f t="shared" si="96"/>
        <v>-1</v>
      </c>
      <c r="AM440" s="55" t="e">
        <f t="shared" si="97"/>
        <v>#DIV/0!</v>
      </c>
      <c r="AN440" s="55" t="e">
        <f t="shared" si="98"/>
        <v>#DIV/0!</v>
      </c>
      <c r="AO440" s="55" t="e">
        <f t="shared" si="99"/>
        <v>#DIV/0!</v>
      </c>
      <c r="AP440" s="55" t="e">
        <f t="shared" si="100"/>
        <v>#DIV/0!</v>
      </c>
      <c r="AQ440" s="55">
        <f t="shared" si="101"/>
        <v>-1</v>
      </c>
      <c r="AR440" s="55" t="e">
        <f t="shared" si="102"/>
        <v>#DIV/0!</v>
      </c>
      <c r="AS440" s="55" t="e">
        <f t="shared" si="103"/>
        <v>#DIV/0!</v>
      </c>
      <c r="AT440" s="55" t="e">
        <f t="shared" si="104"/>
        <v>#DIV/0!</v>
      </c>
      <c r="AU440" s="55">
        <f t="shared" si="105"/>
        <v>-1</v>
      </c>
    </row>
    <row r="441" spans="1:47" x14ac:dyDescent="0.25">
      <c r="A441" s="59">
        <v>2023</v>
      </c>
      <c r="B441" s="67">
        <v>30201030301</v>
      </c>
      <c r="C441" s="61" t="s">
        <v>683</v>
      </c>
      <c r="D441" s="62"/>
      <c r="E441" s="62"/>
      <c r="F441" s="62"/>
      <c r="G441" s="62"/>
      <c r="H441" s="62"/>
      <c r="I441" s="62"/>
      <c r="J441" s="62"/>
      <c r="K441" s="62"/>
      <c r="L441" s="62">
        <v>5014212</v>
      </c>
      <c r="M441" s="62"/>
      <c r="N441" s="62"/>
      <c r="O441" s="62"/>
      <c r="P441" s="62">
        <v>5014212</v>
      </c>
      <c r="R441" s="62">
        <v>0</v>
      </c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>
        <f t="shared" si="106"/>
        <v>0</v>
      </c>
      <c r="AF441" s="43">
        <v>30201030301</v>
      </c>
      <c r="AG441" s="25" t="s">
        <v>683</v>
      </c>
      <c r="AH441" s="26">
        <v>0</v>
      </c>
      <c r="AI441" s="62" t="e">
        <f t="shared" si="93"/>
        <v>#DIV/0!</v>
      </c>
      <c r="AJ441" s="62" t="e">
        <f t="shared" si="94"/>
        <v>#DIV/0!</v>
      </c>
      <c r="AK441" s="62" t="e">
        <f t="shared" si="95"/>
        <v>#DIV/0!</v>
      </c>
      <c r="AL441" s="62" t="e">
        <f t="shared" si="96"/>
        <v>#DIV/0!</v>
      </c>
      <c r="AM441" s="62" t="e">
        <f t="shared" si="97"/>
        <v>#DIV/0!</v>
      </c>
      <c r="AN441" s="62" t="e">
        <f t="shared" si="98"/>
        <v>#DIV/0!</v>
      </c>
      <c r="AO441" s="62" t="e">
        <f t="shared" si="99"/>
        <v>#DIV/0!</v>
      </c>
      <c r="AP441" s="62" t="e">
        <f t="shared" si="100"/>
        <v>#DIV/0!</v>
      </c>
      <c r="AQ441" s="62">
        <f t="shared" si="101"/>
        <v>-1</v>
      </c>
      <c r="AR441" s="62" t="e">
        <f t="shared" si="102"/>
        <v>#DIV/0!</v>
      </c>
      <c r="AS441" s="62" t="e">
        <f t="shared" si="103"/>
        <v>#DIV/0!</v>
      </c>
      <c r="AT441" s="62" t="e">
        <f t="shared" si="104"/>
        <v>#DIV/0!</v>
      </c>
      <c r="AU441" s="62">
        <f t="shared" si="105"/>
        <v>-1</v>
      </c>
    </row>
    <row r="442" spans="1:47" x14ac:dyDescent="0.25">
      <c r="A442" s="59">
        <v>2023</v>
      </c>
      <c r="B442" s="68">
        <v>30201030302</v>
      </c>
      <c r="C442" s="61" t="s">
        <v>684</v>
      </c>
      <c r="D442" s="62"/>
      <c r="E442" s="62"/>
      <c r="F442" s="62"/>
      <c r="G442" s="62">
        <v>3000000</v>
      </c>
      <c r="H442" s="62"/>
      <c r="I442" s="62"/>
      <c r="J442" s="62"/>
      <c r="K442" s="62"/>
      <c r="L442" s="62"/>
      <c r="M442" s="62"/>
      <c r="N442" s="62"/>
      <c r="O442" s="62"/>
      <c r="P442" s="62">
        <v>3000000</v>
      </c>
      <c r="R442" s="62">
        <v>0</v>
      </c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>
        <f t="shared" si="106"/>
        <v>0</v>
      </c>
      <c r="AF442" s="44">
        <v>30201030302</v>
      </c>
      <c r="AG442" s="25" t="s">
        <v>684</v>
      </c>
      <c r="AH442" s="26">
        <v>0</v>
      </c>
      <c r="AI442" s="62" t="e">
        <f t="shared" si="93"/>
        <v>#DIV/0!</v>
      </c>
      <c r="AJ442" s="62" t="e">
        <f t="shared" si="94"/>
        <v>#DIV/0!</v>
      </c>
      <c r="AK442" s="62" t="e">
        <f t="shared" si="95"/>
        <v>#DIV/0!</v>
      </c>
      <c r="AL442" s="62">
        <f t="shared" si="96"/>
        <v>-1</v>
      </c>
      <c r="AM442" s="62" t="e">
        <f t="shared" si="97"/>
        <v>#DIV/0!</v>
      </c>
      <c r="AN442" s="62" t="e">
        <f t="shared" si="98"/>
        <v>#DIV/0!</v>
      </c>
      <c r="AO442" s="62" t="e">
        <f t="shared" si="99"/>
        <v>#DIV/0!</v>
      </c>
      <c r="AP442" s="62" t="e">
        <f t="shared" si="100"/>
        <v>#DIV/0!</v>
      </c>
      <c r="AQ442" s="62" t="e">
        <f t="shared" si="101"/>
        <v>#DIV/0!</v>
      </c>
      <c r="AR442" s="62" t="e">
        <f t="shared" si="102"/>
        <v>#DIV/0!</v>
      </c>
      <c r="AS442" s="62" t="e">
        <f t="shared" si="103"/>
        <v>#DIV/0!</v>
      </c>
      <c r="AT442" s="62" t="e">
        <f t="shared" si="104"/>
        <v>#DIV/0!</v>
      </c>
      <c r="AU442" s="62">
        <f t="shared" si="105"/>
        <v>-1</v>
      </c>
    </row>
    <row r="443" spans="1:47" x14ac:dyDescent="0.25">
      <c r="A443" s="59">
        <v>2023</v>
      </c>
      <c r="B443" s="69">
        <v>30201030303</v>
      </c>
      <c r="C443" s="61" t="s">
        <v>685</v>
      </c>
      <c r="D443" s="62"/>
      <c r="E443" s="62">
        <v>20000000</v>
      </c>
      <c r="F443" s="62"/>
      <c r="G443" s="62">
        <v>0</v>
      </c>
      <c r="H443" s="62"/>
      <c r="I443" s="62"/>
      <c r="J443" s="62"/>
      <c r="K443" s="62"/>
      <c r="L443" s="62"/>
      <c r="M443" s="62"/>
      <c r="N443" s="62"/>
      <c r="O443" s="62"/>
      <c r="P443" s="62">
        <v>20000000</v>
      </c>
      <c r="R443" s="62">
        <v>0</v>
      </c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>
        <f t="shared" si="106"/>
        <v>0</v>
      </c>
      <c r="AF443" s="45">
        <v>30201030303</v>
      </c>
      <c r="AG443" s="25" t="s">
        <v>685</v>
      </c>
      <c r="AH443" s="26">
        <v>0</v>
      </c>
      <c r="AI443" s="62" t="e">
        <f t="shared" si="93"/>
        <v>#DIV/0!</v>
      </c>
      <c r="AJ443" s="62">
        <f t="shared" si="94"/>
        <v>-1</v>
      </c>
      <c r="AK443" s="62" t="e">
        <f t="shared" si="95"/>
        <v>#DIV/0!</v>
      </c>
      <c r="AL443" s="62" t="e">
        <f t="shared" si="96"/>
        <v>#DIV/0!</v>
      </c>
      <c r="AM443" s="62" t="e">
        <f t="shared" si="97"/>
        <v>#DIV/0!</v>
      </c>
      <c r="AN443" s="62" t="e">
        <f t="shared" si="98"/>
        <v>#DIV/0!</v>
      </c>
      <c r="AO443" s="62" t="e">
        <f t="shared" si="99"/>
        <v>#DIV/0!</v>
      </c>
      <c r="AP443" s="62" t="e">
        <f t="shared" si="100"/>
        <v>#DIV/0!</v>
      </c>
      <c r="AQ443" s="62" t="e">
        <f t="shared" si="101"/>
        <v>#DIV/0!</v>
      </c>
      <c r="AR443" s="62" t="e">
        <f t="shared" si="102"/>
        <v>#DIV/0!</v>
      </c>
      <c r="AS443" s="62" t="e">
        <f t="shared" si="103"/>
        <v>#DIV/0!</v>
      </c>
      <c r="AT443" s="62" t="e">
        <f t="shared" si="104"/>
        <v>#DIV/0!</v>
      </c>
      <c r="AU443" s="62">
        <f t="shared" si="105"/>
        <v>-1</v>
      </c>
    </row>
    <row r="444" spans="1:47" x14ac:dyDescent="0.25">
      <c r="A444" s="56">
        <v>2023</v>
      </c>
      <c r="B444" s="57">
        <v>302010304</v>
      </c>
      <c r="C444" s="58" t="s">
        <v>686</v>
      </c>
      <c r="D444" s="55">
        <v>0</v>
      </c>
      <c r="E444" s="55">
        <v>0</v>
      </c>
      <c r="F444" s="55">
        <v>85000000</v>
      </c>
      <c r="G444" s="55">
        <v>10000000</v>
      </c>
      <c r="H444" s="55">
        <v>0</v>
      </c>
      <c r="I444" s="55">
        <v>0</v>
      </c>
      <c r="J444" s="55">
        <v>0</v>
      </c>
      <c r="K444" s="55">
        <v>0</v>
      </c>
      <c r="L444" s="55">
        <v>5000000</v>
      </c>
      <c r="M444" s="55">
        <v>0</v>
      </c>
      <c r="N444" s="55">
        <v>0</v>
      </c>
      <c r="O444" s="55">
        <v>0</v>
      </c>
      <c r="P444" s="55">
        <v>100000000</v>
      </c>
      <c r="R444" s="55">
        <v>0</v>
      </c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>
        <f t="shared" si="106"/>
        <v>0</v>
      </c>
      <c r="AF444" s="14">
        <v>302010304</v>
      </c>
      <c r="AG444" s="9" t="s">
        <v>686</v>
      </c>
      <c r="AH444" s="10">
        <f>+AH445+AH446+AH447</f>
        <v>0</v>
      </c>
      <c r="AI444" s="55" t="e">
        <f t="shared" si="93"/>
        <v>#DIV/0!</v>
      </c>
      <c r="AJ444" s="55" t="e">
        <f t="shared" si="94"/>
        <v>#DIV/0!</v>
      </c>
      <c r="AK444" s="55">
        <f t="shared" si="95"/>
        <v>-1</v>
      </c>
      <c r="AL444" s="55">
        <f t="shared" si="96"/>
        <v>-1</v>
      </c>
      <c r="AM444" s="55" t="e">
        <f t="shared" si="97"/>
        <v>#DIV/0!</v>
      </c>
      <c r="AN444" s="55" t="e">
        <f t="shared" si="98"/>
        <v>#DIV/0!</v>
      </c>
      <c r="AO444" s="55" t="e">
        <f t="shared" si="99"/>
        <v>#DIV/0!</v>
      </c>
      <c r="AP444" s="55" t="e">
        <f t="shared" si="100"/>
        <v>#DIV/0!</v>
      </c>
      <c r="AQ444" s="55">
        <f t="shared" si="101"/>
        <v>-1</v>
      </c>
      <c r="AR444" s="55" t="e">
        <f t="shared" si="102"/>
        <v>#DIV/0!</v>
      </c>
      <c r="AS444" s="55" t="e">
        <f t="shared" si="103"/>
        <v>#DIV/0!</v>
      </c>
      <c r="AT444" s="55" t="e">
        <f t="shared" si="104"/>
        <v>#DIV/0!</v>
      </c>
      <c r="AU444" s="55">
        <f t="shared" si="105"/>
        <v>-1</v>
      </c>
    </row>
    <row r="445" spans="1:47" x14ac:dyDescent="0.25">
      <c r="A445" s="59">
        <v>2023</v>
      </c>
      <c r="B445" s="67">
        <v>30201030401</v>
      </c>
      <c r="C445" s="61" t="s">
        <v>687</v>
      </c>
      <c r="D445" s="62"/>
      <c r="E445" s="62"/>
      <c r="F445" s="62"/>
      <c r="G445" s="62"/>
      <c r="H445" s="62"/>
      <c r="I445" s="62"/>
      <c r="J445" s="62"/>
      <c r="K445" s="62"/>
      <c r="L445" s="62">
        <v>5000000</v>
      </c>
      <c r="M445" s="62"/>
      <c r="N445" s="62"/>
      <c r="O445" s="62"/>
      <c r="P445" s="62">
        <v>5000000</v>
      </c>
      <c r="R445" s="62">
        <v>0</v>
      </c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>
        <f t="shared" si="106"/>
        <v>0</v>
      </c>
      <c r="AF445" s="43">
        <v>30201030401</v>
      </c>
      <c r="AG445" s="25" t="s">
        <v>687</v>
      </c>
      <c r="AH445" s="26">
        <v>0</v>
      </c>
      <c r="AI445" s="62" t="e">
        <f t="shared" si="93"/>
        <v>#DIV/0!</v>
      </c>
      <c r="AJ445" s="62" t="e">
        <f t="shared" si="94"/>
        <v>#DIV/0!</v>
      </c>
      <c r="AK445" s="62" t="e">
        <f t="shared" si="95"/>
        <v>#DIV/0!</v>
      </c>
      <c r="AL445" s="62" t="e">
        <f t="shared" si="96"/>
        <v>#DIV/0!</v>
      </c>
      <c r="AM445" s="62" t="e">
        <f t="shared" si="97"/>
        <v>#DIV/0!</v>
      </c>
      <c r="AN445" s="62" t="e">
        <f t="shared" si="98"/>
        <v>#DIV/0!</v>
      </c>
      <c r="AO445" s="62" t="e">
        <f t="shared" si="99"/>
        <v>#DIV/0!</v>
      </c>
      <c r="AP445" s="62" t="e">
        <f t="shared" si="100"/>
        <v>#DIV/0!</v>
      </c>
      <c r="AQ445" s="62">
        <f t="shared" si="101"/>
        <v>-1</v>
      </c>
      <c r="AR445" s="62" t="e">
        <f t="shared" si="102"/>
        <v>#DIV/0!</v>
      </c>
      <c r="AS445" s="62" t="e">
        <f t="shared" si="103"/>
        <v>#DIV/0!</v>
      </c>
      <c r="AT445" s="62" t="e">
        <f t="shared" si="104"/>
        <v>#DIV/0!</v>
      </c>
      <c r="AU445" s="62">
        <f t="shared" si="105"/>
        <v>-1</v>
      </c>
    </row>
    <row r="446" spans="1:47" x14ac:dyDescent="0.25">
      <c r="A446" s="59">
        <v>2023</v>
      </c>
      <c r="B446" s="68">
        <v>30201030402</v>
      </c>
      <c r="C446" s="61" t="s">
        <v>688</v>
      </c>
      <c r="D446" s="62"/>
      <c r="E446" s="62"/>
      <c r="F446" s="62"/>
      <c r="G446" s="62">
        <v>10000000</v>
      </c>
      <c r="H446" s="62"/>
      <c r="I446" s="62"/>
      <c r="J446" s="62"/>
      <c r="K446" s="62"/>
      <c r="L446" s="62"/>
      <c r="M446" s="62"/>
      <c r="N446" s="62"/>
      <c r="O446" s="62"/>
      <c r="P446" s="62">
        <v>10000000</v>
      </c>
      <c r="R446" s="62">
        <v>0</v>
      </c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>
        <f t="shared" si="106"/>
        <v>0</v>
      </c>
      <c r="AF446" s="44">
        <v>30201030402</v>
      </c>
      <c r="AG446" s="25" t="s">
        <v>688</v>
      </c>
      <c r="AH446" s="26">
        <v>0</v>
      </c>
      <c r="AI446" s="62" t="e">
        <f t="shared" si="93"/>
        <v>#DIV/0!</v>
      </c>
      <c r="AJ446" s="62" t="e">
        <f t="shared" si="94"/>
        <v>#DIV/0!</v>
      </c>
      <c r="AK446" s="62" t="e">
        <f t="shared" si="95"/>
        <v>#DIV/0!</v>
      </c>
      <c r="AL446" s="62">
        <f t="shared" si="96"/>
        <v>-1</v>
      </c>
      <c r="AM446" s="62" t="e">
        <f t="shared" si="97"/>
        <v>#DIV/0!</v>
      </c>
      <c r="AN446" s="62" t="e">
        <f t="shared" si="98"/>
        <v>#DIV/0!</v>
      </c>
      <c r="AO446" s="62" t="e">
        <f t="shared" si="99"/>
        <v>#DIV/0!</v>
      </c>
      <c r="AP446" s="62" t="e">
        <f t="shared" si="100"/>
        <v>#DIV/0!</v>
      </c>
      <c r="AQ446" s="62" t="e">
        <f t="shared" si="101"/>
        <v>#DIV/0!</v>
      </c>
      <c r="AR446" s="62" t="e">
        <f t="shared" si="102"/>
        <v>#DIV/0!</v>
      </c>
      <c r="AS446" s="62" t="e">
        <f t="shared" si="103"/>
        <v>#DIV/0!</v>
      </c>
      <c r="AT446" s="62" t="e">
        <f t="shared" si="104"/>
        <v>#DIV/0!</v>
      </c>
      <c r="AU446" s="62">
        <f t="shared" si="105"/>
        <v>-1</v>
      </c>
    </row>
    <row r="447" spans="1:47" x14ac:dyDescent="0.25">
      <c r="A447" s="59">
        <v>2023</v>
      </c>
      <c r="B447" s="69">
        <v>30201030403</v>
      </c>
      <c r="C447" s="61" t="s">
        <v>689</v>
      </c>
      <c r="D447" s="62"/>
      <c r="E447" s="62"/>
      <c r="F447" s="62">
        <v>85000000</v>
      </c>
      <c r="G447" s="62"/>
      <c r="H447" s="62"/>
      <c r="I447" s="62"/>
      <c r="J447" s="62"/>
      <c r="K447" s="62"/>
      <c r="L447" s="62"/>
      <c r="M447" s="62"/>
      <c r="N447" s="62"/>
      <c r="O447" s="62"/>
      <c r="P447" s="62">
        <v>85000000</v>
      </c>
      <c r="R447" s="62">
        <v>0</v>
      </c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>
        <f t="shared" si="106"/>
        <v>0</v>
      </c>
      <c r="AF447" s="45">
        <v>30201030403</v>
      </c>
      <c r="AG447" s="25" t="s">
        <v>689</v>
      </c>
      <c r="AH447" s="26">
        <v>0</v>
      </c>
      <c r="AI447" s="62" t="e">
        <f t="shared" si="93"/>
        <v>#DIV/0!</v>
      </c>
      <c r="AJ447" s="62" t="e">
        <f t="shared" si="94"/>
        <v>#DIV/0!</v>
      </c>
      <c r="AK447" s="62">
        <f t="shared" si="95"/>
        <v>-1</v>
      </c>
      <c r="AL447" s="62" t="e">
        <f t="shared" si="96"/>
        <v>#DIV/0!</v>
      </c>
      <c r="AM447" s="62" t="e">
        <f t="shared" si="97"/>
        <v>#DIV/0!</v>
      </c>
      <c r="AN447" s="62" t="e">
        <f t="shared" si="98"/>
        <v>#DIV/0!</v>
      </c>
      <c r="AO447" s="62" t="e">
        <f t="shared" si="99"/>
        <v>#DIV/0!</v>
      </c>
      <c r="AP447" s="62" t="e">
        <f t="shared" si="100"/>
        <v>#DIV/0!</v>
      </c>
      <c r="AQ447" s="62" t="e">
        <f t="shared" si="101"/>
        <v>#DIV/0!</v>
      </c>
      <c r="AR447" s="62" t="e">
        <f t="shared" si="102"/>
        <v>#DIV/0!</v>
      </c>
      <c r="AS447" s="62" t="e">
        <f t="shared" si="103"/>
        <v>#DIV/0!</v>
      </c>
      <c r="AT447" s="62" t="e">
        <f t="shared" si="104"/>
        <v>#DIV/0!</v>
      </c>
      <c r="AU447" s="62">
        <f t="shared" si="105"/>
        <v>-1</v>
      </c>
    </row>
    <row r="448" spans="1:47" x14ac:dyDescent="0.25">
      <c r="A448" s="56">
        <v>2023</v>
      </c>
      <c r="B448" s="57">
        <v>302010304</v>
      </c>
      <c r="C448" s="58" t="s">
        <v>690</v>
      </c>
      <c r="D448" s="55">
        <v>0</v>
      </c>
      <c r="E448" s="55">
        <v>0</v>
      </c>
      <c r="F448" s="55">
        <v>150000000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150000000</v>
      </c>
      <c r="R448" s="55">
        <v>0</v>
      </c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>
        <f t="shared" si="106"/>
        <v>0</v>
      </c>
      <c r="AF448" s="14">
        <v>302010305</v>
      </c>
      <c r="AG448" s="9" t="s">
        <v>690</v>
      </c>
      <c r="AH448" s="10">
        <f>+AH449</f>
        <v>0</v>
      </c>
      <c r="AI448" s="55" t="e">
        <f t="shared" si="93"/>
        <v>#DIV/0!</v>
      </c>
      <c r="AJ448" s="55" t="e">
        <f t="shared" si="94"/>
        <v>#DIV/0!</v>
      </c>
      <c r="AK448" s="55">
        <f t="shared" si="95"/>
        <v>-1</v>
      </c>
      <c r="AL448" s="55" t="e">
        <f t="shared" si="96"/>
        <v>#DIV/0!</v>
      </c>
      <c r="AM448" s="55" t="e">
        <f t="shared" si="97"/>
        <v>#DIV/0!</v>
      </c>
      <c r="AN448" s="55" t="e">
        <f t="shared" si="98"/>
        <v>#DIV/0!</v>
      </c>
      <c r="AO448" s="55" t="e">
        <f t="shared" si="99"/>
        <v>#DIV/0!</v>
      </c>
      <c r="AP448" s="55" t="e">
        <f t="shared" si="100"/>
        <v>#DIV/0!</v>
      </c>
      <c r="AQ448" s="55" t="e">
        <f t="shared" si="101"/>
        <v>#DIV/0!</v>
      </c>
      <c r="AR448" s="55" t="e">
        <f t="shared" si="102"/>
        <v>#DIV/0!</v>
      </c>
      <c r="AS448" s="55" t="e">
        <f t="shared" si="103"/>
        <v>#DIV/0!</v>
      </c>
      <c r="AT448" s="55" t="e">
        <f t="shared" si="104"/>
        <v>#DIV/0!</v>
      </c>
      <c r="AU448" s="55">
        <f t="shared" si="105"/>
        <v>-1</v>
      </c>
    </row>
    <row r="449" spans="1:47" x14ac:dyDescent="0.25">
      <c r="A449" s="59">
        <v>2023</v>
      </c>
      <c r="B449" s="69">
        <v>30201030403</v>
      </c>
      <c r="C449" s="61" t="s">
        <v>691</v>
      </c>
      <c r="D449" s="62"/>
      <c r="E449" s="62"/>
      <c r="F449" s="62">
        <v>150000000</v>
      </c>
      <c r="G449" s="62"/>
      <c r="H449" s="62"/>
      <c r="I449" s="62"/>
      <c r="J449" s="62"/>
      <c r="K449" s="62"/>
      <c r="L449" s="62">
        <v>0</v>
      </c>
      <c r="M449" s="62"/>
      <c r="N449" s="62"/>
      <c r="O449" s="62"/>
      <c r="P449" s="62">
        <v>150000000</v>
      </c>
      <c r="R449" s="62">
        <v>0</v>
      </c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>
        <f t="shared" si="106"/>
        <v>0</v>
      </c>
      <c r="AF449" s="45">
        <v>30201030503</v>
      </c>
      <c r="AG449" s="25" t="s">
        <v>691</v>
      </c>
      <c r="AH449" s="26">
        <v>0</v>
      </c>
      <c r="AI449" s="62" t="e">
        <f t="shared" si="93"/>
        <v>#DIV/0!</v>
      </c>
      <c r="AJ449" s="62" t="e">
        <f t="shared" si="94"/>
        <v>#DIV/0!</v>
      </c>
      <c r="AK449" s="62">
        <f t="shared" si="95"/>
        <v>-1</v>
      </c>
      <c r="AL449" s="62" t="e">
        <f t="shared" si="96"/>
        <v>#DIV/0!</v>
      </c>
      <c r="AM449" s="62" t="e">
        <f t="shared" si="97"/>
        <v>#DIV/0!</v>
      </c>
      <c r="AN449" s="62" t="e">
        <f t="shared" si="98"/>
        <v>#DIV/0!</v>
      </c>
      <c r="AO449" s="62" t="e">
        <f t="shared" si="99"/>
        <v>#DIV/0!</v>
      </c>
      <c r="AP449" s="62" t="e">
        <f t="shared" si="100"/>
        <v>#DIV/0!</v>
      </c>
      <c r="AQ449" s="62" t="e">
        <f t="shared" si="101"/>
        <v>#DIV/0!</v>
      </c>
      <c r="AR449" s="62" t="e">
        <f t="shared" si="102"/>
        <v>#DIV/0!</v>
      </c>
      <c r="AS449" s="62" t="e">
        <f t="shared" si="103"/>
        <v>#DIV/0!</v>
      </c>
      <c r="AT449" s="62" t="e">
        <f t="shared" si="104"/>
        <v>#DIV/0!</v>
      </c>
      <c r="AU449" s="62">
        <f t="shared" si="105"/>
        <v>-1</v>
      </c>
    </row>
    <row r="450" spans="1:47" x14ac:dyDescent="0.25">
      <c r="A450" s="56">
        <v>2023</v>
      </c>
      <c r="B450" s="57">
        <v>3020104</v>
      </c>
      <c r="C450" s="58" t="s">
        <v>692</v>
      </c>
      <c r="D450" s="55">
        <v>460000000</v>
      </c>
      <c r="E450" s="55">
        <v>130000000</v>
      </c>
      <c r="F450" s="55">
        <v>0</v>
      </c>
      <c r="G450" s="55">
        <v>85000000</v>
      </c>
      <c r="H450" s="55">
        <v>0</v>
      </c>
      <c r="I450" s="55">
        <v>0</v>
      </c>
      <c r="J450" s="55">
        <v>0</v>
      </c>
      <c r="K450" s="55">
        <v>0</v>
      </c>
      <c r="L450" s="55">
        <v>120000000</v>
      </c>
      <c r="M450" s="55">
        <v>0</v>
      </c>
      <c r="N450" s="55">
        <v>0</v>
      </c>
      <c r="O450" s="55">
        <v>0</v>
      </c>
      <c r="P450" s="55">
        <v>795000000</v>
      </c>
      <c r="R450" s="55">
        <v>0</v>
      </c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>
        <f t="shared" si="106"/>
        <v>0</v>
      </c>
      <c r="AF450" s="11">
        <v>3020104</v>
      </c>
      <c r="AG450" s="5" t="s">
        <v>692</v>
      </c>
      <c r="AH450" s="6">
        <f>+AH451+AH455+AH459+AH462</f>
        <v>0</v>
      </c>
      <c r="AI450" s="55">
        <f t="shared" si="93"/>
        <v>-1</v>
      </c>
      <c r="AJ450" s="55">
        <f t="shared" si="94"/>
        <v>-1</v>
      </c>
      <c r="AK450" s="55" t="e">
        <f t="shared" si="95"/>
        <v>#DIV/0!</v>
      </c>
      <c r="AL450" s="55">
        <f t="shared" si="96"/>
        <v>-1</v>
      </c>
      <c r="AM450" s="55" t="e">
        <f t="shared" si="97"/>
        <v>#DIV/0!</v>
      </c>
      <c r="AN450" s="55" t="e">
        <f t="shared" si="98"/>
        <v>#DIV/0!</v>
      </c>
      <c r="AO450" s="55" t="e">
        <f t="shared" si="99"/>
        <v>#DIV/0!</v>
      </c>
      <c r="AP450" s="55" t="e">
        <f t="shared" si="100"/>
        <v>#DIV/0!</v>
      </c>
      <c r="AQ450" s="55">
        <f t="shared" si="101"/>
        <v>-1</v>
      </c>
      <c r="AR450" s="55" t="e">
        <f t="shared" si="102"/>
        <v>#DIV/0!</v>
      </c>
      <c r="AS450" s="55" t="e">
        <f t="shared" si="103"/>
        <v>#DIV/0!</v>
      </c>
      <c r="AT450" s="55" t="e">
        <f t="shared" si="104"/>
        <v>#DIV/0!</v>
      </c>
      <c r="AU450" s="55">
        <f t="shared" si="105"/>
        <v>-1</v>
      </c>
    </row>
    <row r="451" spans="1:47" x14ac:dyDescent="0.25">
      <c r="A451" s="56">
        <v>2023</v>
      </c>
      <c r="B451" s="57">
        <v>302010401</v>
      </c>
      <c r="C451" s="58" t="s">
        <v>693</v>
      </c>
      <c r="D451" s="55">
        <v>430000000</v>
      </c>
      <c r="E451" s="55">
        <v>0</v>
      </c>
      <c r="F451" s="55">
        <v>0</v>
      </c>
      <c r="G451" s="55">
        <v>30000000</v>
      </c>
      <c r="H451" s="55">
        <v>0</v>
      </c>
      <c r="I451" s="55">
        <v>0</v>
      </c>
      <c r="J451" s="55">
        <v>0</v>
      </c>
      <c r="K451" s="55">
        <v>0</v>
      </c>
      <c r="L451" s="55">
        <v>100000000</v>
      </c>
      <c r="M451" s="55">
        <v>0</v>
      </c>
      <c r="N451" s="55">
        <v>0</v>
      </c>
      <c r="O451" s="55">
        <v>0</v>
      </c>
      <c r="P451" s="55">
        <v>560000000</v>
      </c>
      <c r="R451" s="55">
        <v>0</v>
      </c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>
        <f t="shared" si="106"/>
        <v>0</v>
      </c>
      <c r="AF451" s="14">
        <v>302010401</v>
      </c>
      <c r="AG451" s="9" t="s">
        <v>693</v>
      </c>
      <c r="AH451" s="10">
        <f>+AH452+AH453+AH454</f>
        <v>0</v>
      </c>
      <c r="AI451" s="55">
        <f t="shared" si="93"/>
        <v>-1</v>
      </c>
      <c r="AJ451" s="55" t="e">
        <f t="shared" si="94"/>
        <v>#DIV/0!</v>
      </c>
      <c r="AK451" s="55" t="e">
        <f t="shared" si="95"/>
        <v>#DIV/0!</v>
      </c>
      <c r="AL451" s="55">
        <f t="shared" si="96"/>
        <v>-1</v>
      </c>
      <c r="AM451" s="55" t="e">
        <f t="shared" si="97"/>
        <v>#DIV/0!</v>
      </c>
      <c r="AN451" s="55" t="e">
        <f t="shared" si="98"/>
        <v>#DIV/0!</v>
      </c>
      <c r="AO451" s="55" t="e">
        <f t="shared" si="99"/>
        <v>#DIV/0!</v>
      </c>
      <c r="AP451" s="55" t="e">
        <f t="shared" si="100"/>
        <v>#DIV/0!</v>
      </c>
      <c r="AQ451" s="55">
        <f t="shared" si="101"/>
        <v>-1</v>
      </c>
      <c r="AR451" s="55" t="e">
        <f t="shared" si="102"/>
        <v>#DIV/0!</v>
      </c>
      <c r="AS451" s="55" t="e">
        <f t="shared" si="103"/>
        <v>#DIV/0!</v>
      </c>
      <c r="AT451" s="55" t="e">
        <f t="shared" si="104"/>
        <v>#DIV/0!</v>
      </c>
      <c r="AU451" s="55">
        <f t="shared" si="105"/>
        <v>-1</v>
      </c>
    </row>
    <row r="452" spans="1:47" x14ac:dyDescent="0.25">
      <c r="A452" s="59">
        <v>2023</v>
      </c>
      <c r="B452" s="67">
        <v>30201040101</v>
      </c>
      <c r="C452" s="61" t="s">
        <v>694</v>
      </c>
      <c r="D452" s="62"/>
      <c r="E452" s="62"/>
      <c r="F452" s="62"/>
      <c r="G452" s="62"/>
      <c r="H452" s="62"/>
      <c r="I452" s="62"/>
      <c r="J452" s="62"/>
      <c r="K452" s="62"/>
      <c r="L452" s="62">
        <v>100000000</v>
      </c>
      <c r="M452" s="62"/>
      <c r="N452" s="62"/>
      <c r="O452" s="62"/>
      <c r="P452" s="62">
        <v>100000000</v>
      </c>
      <c r="R452" s="62">
        <v>0</v>
      </c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>
        <f t="shared" si="106"/>
        <v>0</v>
      </c>
      <c r="AF452" s="43">
        <v>30201040101</v>
      </c>
      <c r="AG452" s="25" t="s">
        <v>694</v>
      </c>
      <c r="AH452" s="26">
        <v>0</v>
      </c>
      <c r="AI452" s="62" t="e">
        <f t="shared" si="93"/>
        <v>#DIV/0!</v>
      </c>
      <c r="AJ452" s="62" t="e">
        <f t="shared" si="94"/>
        <v>#DIV/0!</v>
      </c>
      <c r="AK452" s="62" t="e">
        <f t="shared" si="95"/>
        <v>#DIV/0!</v>
      </c>
      <c r="AL452" s="62" t="e">
        <f t="shared" si="96"/>
        <v>#DIV/0!</v>
      </c>
      <c r="AM452" s="62" t="e">
        <f t="shared" si="97"/>
        <v>#DIV/0!</v>
      </c>
      <c r="AN452" s="62" t="e">
        <f t="shared" si="98"/>
        <v>#DIV/0!</v>
      </c>
      <c r="AO452" s="62" t="e">
        <f t="shared" si="99"/>
        <v>#DIV/0!</v>
      </c>
      <c r="AP452" s="62" t="e">
        <f t="shared" si="100"/>
        <v>#DIV/0!</v>
      </c>
      <c r="AQ452" s="62">
        <f t="shared" si="101"/>
        <v>-1</v>
      </c>
      <c r="AR452" s="62" t="e">
        <f t="shared" si="102"/>
        <v>#DIV/0!</v>
      </c>
      <c r="AS452" s="62" t="e">
        <f t="shared" si="103"/>
        <v>#DIV/0!</v>
      </c>
      <c r="AT452" s="62" t="e">
        <f t="shared" si="104"/>
        <v>#DIV/0!</v>
      </c>
      <c r="AU452" s="62">
        <f t="shared" si="105"/>
        <v>-1</v>
      </c>
    </row>
    <row r="453" spans="1:47" x14ac:dyDescent="0.25">
      <c r="A453" s="59">
        <v>2023</v>
      </c>
      <c r="B453" s="68">
        <v>30201040102</v>
      </c>
      <c r="C453" s="61" t="s">
        <v>695</v>
      </c>
      <c r="D453" s="62"/>
      <c r="E453" s="62"/>
      <c r="F453" s="62"/>
      <c r="G453" s="62">
        <v>30000000</v>
      </c>
      <c r="H453" s="62"/>
      <c r="I453" s="62"/>
      <c r="J453" s="62"/>
      <c r="K453" s="62"/>
      <c r="L453" s="62"/>
      <c r="M453" s="62"/>
      <c r="N453" s="62"/>
      <c r="O453" s="62"/>
      <c r="P453" s="62">
        <v>30000000</v>
      </c>
      <c r="R453" s="62">
        <v>0</v>
      </c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>
        <f t="shared" si="106"/>
        <v>0</v>
      </c>
      <c r="AF453" s="44">
        <v>30201040102</v>
      </c>
      <c r="AG453" s="25" t="s">
        <v>695</v>
      </c>
      <c r="AH453" s="26">
        <v>0</v>
      </c>
      <c r="AI453" s="62" t="e">
        <f t="shared" si="93"/>
        <v>#DIV/0!</v>
      </c>
      <c r="AJ453" s="62" t="e">
        <f t="shared" si="94"/>
        <v>#DIV/0!</v>
      </c>
      <c r="AK453" s="62" t="e">
        <f t="shared" si="95"/>
        <v>#DIV/0!</v>
      </c>
      <c r="AL453" s="62">
        <f t="shared" si="96"/>
        <v>-1</v>
      </c>
      <c r="AM453" s="62" t="e">
        <f t="shared" si="97"/>
        <v>#DIV/0!</v>
      </c>
      <c r="AN453" s="62" t="e">
        <f t="shared" si="98"/>
        <v>#DIV/0!</v>
      </c>
      <c r="AO453" s="62" t="e">
        <f t="shared" si="99"/>
        <v>#DIV/0!</v>
      </c>
      <c r="AP453" s="62" t="e">
        <f t="shared" si="100"/>
        <v>#DIV/0!</v>
      </c>
      <c r="AQ453" s="62" t="e">
        <f t="shared" si="101"/>
        <v>#DIV/0!</v>
      </c>
      <c r="AR453" s="62" t="e">
        <f t="shared" si="102"/>
        <v>#DIV/0!</v>
      </c>
      <c r="AS453" s="62" t="e">
        <f t="shared" si="103"/>
        <v>#DIV/0!</v>
      </c>
      <c r="AT453" s="62" t="e">
        <f t="shared" si="104"/>
        <v>#DIV/0!</v>
      </c>
      <c r="AU453" s="62">
        <f t="shared" si="105"/>
        <v>-1</v>
      </c>
    </row>
    <row r="454" spans="1:47" x14ac:dyDescent="0.25">
      <c r="A454" s="59">
        <v>2023</v>
      </c>
      <c r="B454" s="69">
        <v>30201040103</v>
      </c>
      <c r="C454" s="61" t="s">
        <v>696</v>
      </c>
      <c r="D454" s="62">
        <v>430000000</v>
      </c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>
        <v>430000000</v>
      </c>
      <c r="R454" s="62">
        <v>0</v>
      </c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>
        <f t="shared" si="106"/>
        <v>0</v>
      </c>
      <c r="AF454" s="45">
        <v>30201040103</v>
      </c>
      <c r="AG454" s="25" t="s">
        <v>696</v>
      </c>
      <c r="AH454" s="26">
        <v>0</v>
      </c>
      <c r="AI454" s="62">
        <f t="shared" si="93"/>
        <v>-1</v>
      </c>
      <c r="AJ454" s="62" t="e">
        <f t="shared" si="94"/>
        <v>#DIV/0!</v>
      </c>
      <c r="AK454" s="62" t="e">
        <f t="shared" si="95"/>
        <v>#DIV/0!</v>
      </c>
      <c r="AL454" s="62" t="e">
        <f t="shared" si="96"/>
        <v>#DIV/0!</v>
      </c>
      <c r="AM454" s="62" t="e">
        <f t="shared" si="97"/>
        <v>#DIV/0!</v>
      </c>
      <c r="AN454" s="62" t="e">
        <f t="shared" si="98"/>
        <v>#DIV/0!</v>
      </c>
      <c r="AO454" s="62" t="e">
        <f t="shared" si="99"/>
        <v>#DIV/0!</v>
      </c>
      <c r="AP454" s="62" t="e">
        <f t="shared" si="100"/>
        <v>#DIV/0!</v>
      </c>
      <c r="AQ454" s="62" t="e">
        <f t="shared" si="101"/>
        <v>#DIV/0!</v>
      </c>
      <c r="AR454" s="62" t="e">
        <f t="shared" si="102"/>
        <v>#DIV/0!</v>
      </c>
      <c r="AS454" s="62" t="e">
        <f t="shared" si="103"/>
        <v>#DIV/0!</v>
      </c>
      <c r="AT454" s="62" t="e">
        <f t="shared" si="104"/>
        <v>#DIV/0!</v>
      </c>
      <c r="AU454" s="62">
        <f t="shared" si="105"/>
        <v>-1</v>
      </c>
    </row>
    <row r="455" spans="1:47" x14ac:dyDescent="0.25">
      <c r="A455" s="56">
        <v>2023</v>
      </c>
      <c r="B455" s="57">
        <v>302010402</v>
      </c>
      <c r="C455" s="58" t="s">
        <v>697</v>
      </c>
      <c r="D455" s="55">
        <v>0</v>
      </c>
      <c r="E455" s="55">
        <v>100000000</v>
      </c>
      <c r="F455" s="55">
        <v>0</v>
      </c>
      <c r="G455" s="55">
        <v>25000000</v>
      </c>
      <c r="H455" s="55">
        <v>0</v>
      </c>
      <c r="I455" s="55">
        <v>0</v>
      </c>
      <c r="J455" s="55">
        <v>0</v>
      </c>
      <c r="K455" s="55">
        <v>0</v>
      </c>
      <c r="L455" s="55">
        <v>15000000</v>
      </c>
      <c r="M455" s="55">
        <v>0</v>
      </c>
      <c r="N455" s="55">
        <v>0</v>
      </c>
      <c r="O455" s="55">
        <v>0</v>
      </c>
      <c r="P455" s="55">
        <v>140000000</v>
      </c>
      <c r="R455" s="55">
        <v>0</v>
      </c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>
        <f t="shared" si="106"/>
        <v>0</v>
      </c>
      <c r="AF455" s="14">
        <v>302010402</v>
      </c>
      <c r="AG455" s="9" t="s">
        <v>697</v>
      </c>
      <c r="AH455" s="10">
        <f>+AH456+AH457+AH458</f>
        <v>0</v>
      </c>
      <c r="AI455" s="55" t="e">
        <f t="shared" si="93"/>
        <v>#DIV/0!</v>
      </c>
      <c r="AJ455" s="55">
        <f t="shared" si="94"/>
        <v>-1</v>
      </c>
      <c r="AK455" s="55" t="e">
        <f t="shared" si="95"/>
        <v>#DIV/0!</v>
      </c>
      <c r="AL455" s="55">
        <f t="shared" si="96"/>
        <v>-1</v>
      </c>
      <c r="AM455" s="55" t="e">
        <f t="shared" si="97"/>
        <v>#DIV/0!</v>
      </c>
      <c r="AN455" s="55" t="e">
        <f t="shared" si="98"/>
        <v>#DIV/0!</v>
      </c>
      <c r="AO455" s="55" t="e">
        <f t="shared" si="99"/>
        <v>#DIV/0!</v>
      </c>
      <c r="AP455" s="55" t="e">
        <f t="shared" si="100"/>
        <v>#DIV/0!</v>
      </c>
      <c r="AQ455" s="55">
        <f t="shared" si="101"/>
        <v>-1</v>
      </c>
      <c r="AR455" s="55" t="e">
        <f t="shared" si="102"/>
        <v>#DIV/0!</v>
      </c>
      <c r="AS455" s="55" t="e">
        <f t="shared" si="103"/>
        <v>#DIV/0!</v>
      </c>
      <c r="AT455" s="55" t="e">
        <f t="shared" si="104"/>
        <v>#DIV/0!</v>
      </c>
      <c r="AU455" s="55">
        <f t="shared" si="105"/>
        <v>-1</v>
      </c>
    </row>
    <row r="456" spans="1:47" x14ac:dyDescent="0.25">
      <c r="A456" s="59">
        <v>2023</v>
      </c>
      <c r="B456" s="67">
        <v>30201040201</v>
      </c>
      <c r="C456" s="61" t="s">
        <v>698</v>
      </c>
      <c r="D456" s="62"/>
      <c r="E456" s="62"/>
      <c r="F456" s="62"/>
      <c r="G456" s="62"/>
      <c r="H456" s="62"/>
      <c r="I456" s="62"/>
      <c r="J456" s="62"/>
      <c r="K456" s="62"/>
      <c r="L456" s="62">
        <v>15000000</v>
      </c>
      <c r="M456" s="62"/>
      <c r="N456" s="62"/>
      <c r="O456" s="62"/>
      <c r="P456" s="62">
        <v>15000000</v>
      </c>
      <c r="R456" s="62">
        <v>0</v>
      </c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>
        <f t="shared" si="106"/>
        <v>0</v>
      </c>
      <c r="AF456" s="43">
        <v>30201040201</v>
      </c>
      <c r="AG456" s="25" t="s">
        <v>698</v>
      </c>
      <c r="AH456" s="26">
        <v>0</v>
      </c>
      <c r="AI456" s="62" t="e">
        <f t="shared" si="93"/>
        <v>#DIV/0!</v>
      </c>
      <c r="AJ456" s="62" t="e">
        <f t="shared" si="94"/>
        <v>#DIV/0!</v>
      </c>
      <c r="AK456" s="62" t="e">
        <f t="shared" si="95"/>
        <v>#DIV/0!</v>
      </c>
      <c r="AL456" s="62" t="e">
        <f t="shared" si="96"/>
        <v>#DIV/0!</v>
      </c>
      <c r="AM456" s="62" t="e">
        <f t="shared" si="97"/>
        <v>#DIV/0!</v>
      </c>
      <c r="AN456" s="62" t="e">
        <f t="shared" si="98"/>
        <v>#DIV/0!</v>
      </c>
      <c r="AO456" s="62" t="e">
        <f t="shared" si="99"/>
        <v>#DIV/0!</v>
      </c>
      <c r="AP456" s="62" t="e">
        <f t="shared" si="100"/>
        <v>#DIV/0!</v>
      </c>
      <c r="AQ456" s="62">
        <f t="shared" si="101"/>
        <v>-1</v>
      </c>
      <c r="AR456" s="62" t="e">
        <f t="shared" si="102"/>
        <v>#DIV/0!</v>
      </c>
      <c r="AS456" s="62" t="e">
        <f t="shared" si="103"/>
        <v>#DIV/0!</v>
      </c>
      <c r="AT456" s="62" t="e">
        <f t="shared" si="104"/>
        <v>#DIV/0!</v>
      </c>
      <c r="AU456" s="62">
        <f t="shared" si="105"/>
        <v>-1</v>
      </c>
    </row>
    <row r="457" spans="1:47" x14ac:dyDescent="0.25">
      <c r="A457" s="59">
        <v>2023</v>
      </c>
      <c r="B457" s="68">
        <v>30201040202</v>
      </c>
      <c r="C457" s="61" t="s">
        <v>699</v>
      </c>
      <c r="D457" s="62"/>
      <c r="E457" s="62"/>
      <c r="F457" s="62"/>
      <c r="G457" s="62">
        <v>25000000</v>
      </c>
      <c r="H457" s="62"/>
      <c r="I457" s="62"/>
      <c r="J457" s="62"/>
      <c r="K457" s="62"/>
      <c r="L457" s="62"/>
      <c r="M457" s="62"/>
      <c r="N457" s="62"/>
      <c r="O457" s="62"/>
      <c r="P457" s="62">
        <v>25000000</v>
      </c>
      <c r="R457" s="62">
        <v>0</v>
      </c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>
        <f t="shared" si="106"/>
        <v>0</v>
      </c>
      <c r="AF457" s="44">
        <v>30201040202</v>
      </c>
      <c r="AG457" s="25" t="s">
        <v>699</v>
      </c>
      <c r="AH457" s="26">
        <v>0</v>
      </c>
      <c r="AI457" s="62" t="e">
        <f t="shared" ref="AI457:AI512" si="107">+(R457-D457)/D457</f>
        <v>#DIV/0!</v>
      </c>
      <c r="AJ457" s="62" t="e">
        <f t="shared" si="94"/>
        <v>#DIV/0!</v>
      </c>
      <c r="AK457" s="62" t="e">
        <f t="shared" si="95"/>
        <v>#DIV/0!</v>
      </c>
      <c r="AL457" s="62">
        <f t="shared" si="96"/>
        <v>-1</v>
      </c>
      <c r="AM457" s="62" t="e">
        <f t="shared" si="97"/>
        <v>#DIV/0!</v>
      </c>
      <c r="AN457" s="62" t="e">
        <f t="shared" si="98"/>
        <v>#DIV/0!</v>
      </c>
      <c r="AO457" s="62" t="e">
        <f t="shared" si="99"/>
        <v>#DIV/0!</v>
      </c>
      <c r="AP457" s="62" t="e">
        <f t="shared" si="100"/>
        <v>#DIV/0!</v>
      </c>
      <c r="AQ457" s="62" t="e">
        <f t="shared" si="101"/>
        <v>#DIV/0!</v>
      </c>
      <c r="AR457" s="62" t="e">
        <f t="shared" si="102"/>
        <v>#DIV/0!</v>
      </c>
      <c r="AS457" s="62" t="e">
        <f t="shared" si="103"/>
        <v>#DIV/0!</v>
      </c>
      <c r="AT457" s="62" t="e">
        <f t="shared" si="104"/>
        <v>#DIV/0!</v>
      </c>
      <c r="AU457" s="62">
        <f t="shared" si="105"/>
        <v>-1</v>
      </c>
    </row>
    <row r="458" spans="1:47" x14ac:dyDescent="0.25">
      <c r="A458" s="59">
        <v>2023</v>
      </c>
      <c r="B458" s="69">
        <v>30201040203</v>
      </c>
      <c r="C458" s="61" t="s">
        <v>700</v>
      </c>
      <c r="D458" s="62"/>
      <c r="E458" s="62">
        <v>100000000</v>
      </c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>
        <v>100000000</v>
      </c>
      <c r="R458" s="62">
        <v>0</v>
      </c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>
        <f t="shared" si="106"/>
        <v>0</v>
      </c>
      <c r="AF458" s="45">
        <v>30201040203</v>
      </c>
      <c r="AG458" s="25" t="s">
        <v>700</v>
      </c>
      <c r="AH458" s="26">
        <v>0</v>
      </c>
      <c r="AI458" s="62" t="e">
        <f t="shared" si="107"/>
        <v>#DIV/0!</v>
      </c>
      <c r="AJ458" s="62">
        <f t="shared" si="94"/>
        <v>-1</v>
      </c>
      <c r="AK458" s="62" t="e">
        <f t="shared" si="95"/>
        <v>#DIV/0!</v>
      </c>
      <c r="AL458" s="62" t="e">
        <f t="shared" si="96"/>
        <v>#DIV/0!</v>
      </c>
      <c r="AM458" s="62" t="e">
        <f t="shared" si="97"/>
        <v>#DIV/0!</v>
      </c>
      <c r="AN458" s="62" t="e">
        <f t="shared" si="98"/>
        <v>#DIV/0!</v>
      </c>
      <c r="AO458" s="62" t="e">
        <f t="shared" si="99"/>
        <v>#DIV/0!</v>
      </c>
      <c r="AP458" s="62" t="e">
        <f t="shared" si="100"/>
        <v>#DIV/0!</v>
      </c>
      <c r="AQ458" s="62" t="e">
        <f t="shared" si="101"/>
        <v>#DIV/0!</v>
      </c>
      <c r="AR458" s="62" t="e">
        <f t="shared" si="102"/>
        <v>#DIV/0!</v>
      </c>
      <c r="AS458" s="62" t="e">
        <f t="shared" si="103"/>
        <v>#DIV/0!</v>
      </c>
      <c r="AT458" s="62" t="e">
        <f t="shared" si="104"/>
        <v>#DIV/0!</v>
      </c>
      <c r="AU458" s="62">
        <f t="shared" si="105"/>
        <v>-1</v>
      </c>
    </row>
    <row r="459" spans="1:47" x14ac:dyDescent="0.25">
      <c r="A459" s="56">
        <v>2023</v>
      </c>
      <c r="B459" s="57">
        <v>302010403</v>
      </c>
      <c r="C459" s="58" t="s">
        <v>701</v>
      </c>
      <c r="D459" s="55">
        <v>30000000</v>
      </c>
      <c r="E459" s="55">
        <v>0</v>
      </c>
      <c r="F459" s="55">
        <v>0</v>
      </c>
      <c r="G459" s="55">
        <v>10000000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40000000</v>
      </c>
      <c r="R459" s="55">
        <v>0</v>
      </c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>
        <f t="shared" si="106"/>
        <v>0</v>
      </c>
      <c r="AF459" s="14">
        <v>302010403</v>
      </c>
      <c r="AG459" s="9" t="s">
        <v>701</v>
      </c>
      <c r="AH459" s="10">
        <f>+AH460+AH461</f>
        <v>0</v>
      </c>
      <c r="AI459" s="55">
        <f t="shared" si="107"/>
        <v>-1</v>
      </c>
      <c r="AJ459" s="55" t="e">
        <f t="shared" si="94"/>
        <v>#DIV/0!</v>
      </c>
      <c r="AK459" s="55" t="e">
        <f t="shared" si="95"/>
        <v>#DIV/0!</v>
      </c>
      <c r="AL459" s="55">
        <f t="shared" si="96"/>
        <v>-1</v>
      </c>
      <c r="AM459" s="55" t="e">
        <f t="shared" si="97"/>
        <v>#DIV/0!</v>
      </c>
      <c r="AN459" s="55" t="e">
        <f t="shared" si="98"/>
        <v>#DIV/0!</v>
      </c>
      <c r="AO459" s="55" t="e">
        <f t="shared" si="99"/>
        <v>#DIV/0!</v>
      </c>
      <c r="AP459" s="55" t="e">
        <f t="shared" si="100"/>
        <v>#DIV/0!</v>
      </c>
      <c r="AQ459" s="55" t="e">
        <f t="shared" si="101"/>
        <v>#DIV/0!</v>
      </c>
      <c r="AR459" s="55" t="e">
        <f t="shared" si="102"/>
        <v>#DIV/0!</v>
      </c>
      <c r="AS459" s="55" t="e">
        <f t="shared" si="103"/>
        <v>#DIV/0!</v>
      </c>
      <c r="AT459" s="55" t="e">
        <f t="shared" si="104"/>
        <v>#DIV/0!</v>
      </c>
      <c r="AU459" s="55">
        <f t="shared" si="105"/>
        <v>-1</v>
      </c>
    </row>
    <row r="460" spans="1:47" x14ac:dyDescent="0.25">
      <c r="A460" s="59">
        <v>2023</v>
      </c>
      <c r="B460" s="68">
        <v>30201040302</v>
      </c>
      <c r="C460" s="61" t="s">
        <v>702</v>
      </c>
      <c r="D460" s="62"/>
      <c r="E460" s="62"/>
      <c r="F460" s="62"/>
      <c r="G460" s="62">
        <v>10000000</v>
      </c>
      <c r="H460" s="62"/>
      <c r="I460" s="62"/>
      <c r="J460" s="62"/>
      <c r="K460" s="62"/>
      <c r="L460" s="62"/>
      <c r="M460" s="62"/>
      <c r="N460" s="62"/>
      <c r="O460" s="62"/>
      <c r="P460" s="62">
        <v>10000000</v>
      </c>
      <c r="R460" s="62">
        <v>0</v>
      </c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>
        <f t="shared" si="106"/>
        <v>0</v>
      </c>
      <c r="AF460" s="44">
        <v>30201040302</v>
      </c>
      <c r="AG460" s="25" t="s">
        <v>702</v>
      </c>
      <c r="AH460" s="26">
        <v>0</v>
      </c>
      <c r="AI460" s="62" t="e">
        <f t="shared" si="107"/>
        <v>#DIV/0!</v>
      </c>
      <c r="AJ460" s="62" t="e">
        <f t="shared" si="94"/>
        <v>#DIV/0!</v>
      </c>
      <c r="AK460" s="62" t="e">
        <f t="shared" si="95"/>
        <v>#DIV/0!</v>
      </c>
      <c r="AL460" s="62">
        <f t="shared" si="96"/>
        <v>-1</v>
      </c>
      <c r="AM460" s="62" t="e">
        <f t="shared" si="97"/>
        <v>#DIV/0!</v>
      </c>
      <c r="AN460" s="62" t="e">
        <f t="shared" si="98"/>
        <v>#DIV/0!</v>
      </c>
      <c r="AO460" s="62" t="e">
        <f t="shared" si="99"/>
        <v>#DIV/0!</v>
      </c>
      <c r="AP460" s="62" t="e">
        <f t="shared" si="100"/>
        <v>#DIV/0!</v>
      </c>
      <c r="AQ460" s="62" t="e">
        <f t="shared" si="101"/>
        <v>#DIV/0!</v>
      </c>
      <c r="AR460" s="62" t="e">
        <f t="shared" si="102"/>
        <v>#DIV/0!</v>
      </c>
      <c r="AS460" s="62" t="e">
        <f t="shared" si="103"/>
        <v>#DIV/0!</v>
      </c>
      <c r="AT460" s="62" t="e">
        <f t="shared" si="104"/>
        <v>#DIV/0!</v>
      </c>
      <c r="AU460" s="62">
        <f t="shared" si="105"/>
        <v>-1</v>
      </c>
    </row>
    <row r="461" spans="1:47" x14ac:dyDescent="0.25">
      <c r="A461" s="59">
        <v>2023</v>
      </c>
      <c r="B461" s="69">
        <v>30201040303</v>
      </c>
      <c r="C461" s="61" t="s">
        <v>703</v>
      </c>
      <c r="D461" s="62">
        <v>30000000</v>
      </c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>
        <v>30000000</v>
      </c>
      <c r="R461" s="62">
        <v>0</v>
      </c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>
        <f t="shared" si="106"/>
        <v>0</v>
      </c>
      <c r="AF461" s="45">
        <v>30201040303</v>
      </c>
      <c r="AG461" s="25" t="s">
        <v>703</v>
      </c>
      <c r="AH461" s="26">
        <v>0</v>
      </c>
      <c r="AI461" s="62">
        <f t="shared" si="107"/>
        <v>-1</v>
      </c>
      <c r="AJ461" s="62" t="e">
        <f t="shared" si="94"/>
        <v>#DIV/0!</v>
      </c>
      <c r="AK461" s="62" t="e">
        <f t="shared" si="95"/>
        <v>#DIV/0!</v>
      </c>
      <c r="AL461" s="62" t="e">
        <f t="shared" si="96"/>
        <v>#DIV/0!</v>
      </c>
      <c r="AM461" s="62" t="e">
        <f t="shared" si="97"/>
        <v>#DIV/0!</v>
      </c>
      <c r="AN461" s="62" t="e">
        <f t="shared" si="98"/>
        <v>#DIV/0!</v>
      </c>
      <c r="AO461" s="62" t="e">
        <f t="shared" si="99"/>
        <v>#DIV/0!</v>
      </c>
      <c r="AP461" s="62" t="e">
        <f t="shared" si="100"/>
        <v>#DIV/0!</v>
      </c>
      <c r="AQ461" s="62" t="e">
        <f t="shared" si="101"/>
        <v>#DIV/0!</v>
      </c>
      <c r="AR461" s="62" t="e">
        <f t="shared" si="102"/>
        <v>#DIV/0!</v>
      </c>
      <c r="AS461" s="62" t="e">
        <f t="shared" si="103"/>
        <v>#DIV/0!</v>
      </c>
      <c r="AT461" s="62" t="e">
        <f t="shared" si="104"/>
        <v>#DIV/0!</v>
      </c>
      <c r="AU461" s="62">
        <f t="shared" si="105"/>
        <v>-1</v>
      </c>
    </row>
    <row r="462" spans="1:47" x14ac:dyDescent="0.25">
      <c r="A462" s="56">
        <v>2023</v>
      </c>
      <c r="B462" s="57">
        <v>302010404</v>
      </c>
      <c r="C462" s="58" t="s">
        <v>704</v>
      </c>
      <c r="D462" s="55">
        <v>0</v>
      </c>
      <c r="E462" s="55">
        <v>30000000</v>
      </c>
      <c r="F462" s="55">
        <v>0</v>
      </c>
      <c r="G462" s="55">
        <v>20000000</v>
      </c>
      <c r="H462" s="55">
        <v>0</v>
      </c>
      <c r="I462" s="55">
        <v>0</v>
      </c>
      <c r="J462" s="55">
        <v>0</v>
      </c>
      <c r="K462" s="55">
        <v>0</v>
      </c>
      <c r="L462" s="55">
        <v>5000000</v>
      </c>
      <c r="M462" s="55">
        <v>0</v>
      </c>
      <c r="N462" s="55">
        <v>0</v>
      </c>
      <c r="O462" s="55">
        <v>0</v>
      </c>
      <c r="P462" s="55">
        <v>55000000</v>
      </c>
      <c r="R462" s="55">
        <v>0</v>
      </c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>
        <f t="shared" si="106"/>
        <v>0</v>
      </c>
      <c r="AF462" s="14">
        <v>302010404</v>
      </c>
      <c r="AG462" s="9" t="s">
        <v>704</v>
      </c>
      <c r="AH462" s="10">
        <f>+AH463+AH464+AH465</f>
        <v>0</v>
      </c>
      <c r="AI462" s="55" t="e">
        <f t="shared" si="107"/>
        <v>#DIV/0!</v>
      </c>
      <c r="AJ462" s="55">
        <f t="shared" si="94"/>
        <v>-1</v>
      </c>
      <c r="AK462" s="55" t="e">
        <f t="shared" si="95"/>
        <v>#DIV/0!</v>
      </c>
      <c r="AL462" s="55">
        <f t="shared" si="96"/>
        <v>-1</v>
      </c>
      <c r="AM462" s="55" t="e">
        <f t="shared" si="97"/>
        <v>#DIV/0!</v>
      </c>
      <c r="AN462" s="55" t="e">
        <f t="shared" si="98"/>
        <v>#DIV/0!</v>
      </c>
      <c r="AO462" s="55" t="e">
        <f t="shared" si="99"/>
        <v>#DIV/0!</v>
      </c>
      <c r="AP462" s="55" t="e">
        <f t="shared" si="100"/>
        <v>#DIV/0!</v>
      </c>
      <c r="AQ462" s="55">
        <f t="shared" si="101"/>
        <v>-1</v>
      </c>
      <c r="AR462" s="55" t="e">
        <f t="shared" si="102"/>
        <v>#DIV/0!</v>
      </c>
      <c r="AS462" s="55" t="e">
        <f t="shared" si="103"/>
        <v>#DIV/0!</v>
      </c>
      <c r="AT462" s="55" t="e">
        <f t="shared" si="104"/>
        <v>#DIV/0!</v>
      </c>
      <c r="AU462" s="55">
        <f t="shared" si="105"/>
        <v>-1</v>
      </c>
    </row>
    <row r="463" spans="1:47" x14ac:dyDescent="0.25">
      <c r="A463" s="59">
        <v>2023</v>
      </c>
      <c r="B463" s="67">
        <v>30201040401</v>
      </c>
      <c r="C463" s="61" t="s">
        <v>705</v>
      </c>
      <c r="D463" s="62"/>
      <c r="E463" s="62"/>
      <c r="F463" s="62"/>
      <c r="G463" s="62"/>
      <c r="H463" s="62"/>
      <c r="I463" s="62"/>
      <c r="J463" s="62"/>
      <c r="K463" s="62"/>
      <c r="L463" s="62">
        <v>5000000</v>
      </c>
      <c r="M463" s="62"/>
      <c r="N463" s="62"/>
      <c r="O463" s="62"/>
      <c r="P463" s="62">
        <v>5000000</v>
      </c>
      <c r="R463" s="62">
        <v>0</v>
      </c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>
        <f t="shared" si="106"/>
        <v>0</v>
      </c>
      <c r="AF463" s="43">
        <v>30201040401</v>
      </c>
      <c r="AG463" s="25" t="s">
        <v>705</v>
      </c>
      <c r="AH463" s="26">
        <v>0</v>
      </c>
      <c r="AI463" s="62" t="e">
        <f t="shared" si="107"/>
        <v>#DIV/0!</v>
      </c>
      <c r="AJ463" s="62" t="e">
        <f t="shared" si="94"/>
        <v>#DIV/0!</v>
      </c>
      <c r="AK463" s="62" t="e">
        <f t="shared" si="95"/>
        <v>#DIV/0!</v>
      </c>
      <c r="AL463" s="62" t="e">
        <f t="shared" si="96"/>
        <v>#DIV/0!</v>
      </c>
      <c r="AM463" s="62" t="e">
        <f t="shared" si="97"/>
        <v>#DIV/0!</v>
      </c>
      <c r="AN463" s="62" t="e">
        <f t="shared" si="98"/>
        <v>#DIV/0!</v>
      </c>
      <c r="AO463" s="62" t="e">
        <f t="shared" si="99"/>
        <v>#DIV/0!</v>
      </c>
      <c r="AP463" s="62" t="e">
        <f t="shared" si="100"/>
        <v>#DIV/0!</v>
      </c>
      <c r="AQ463" s="62">
        <f t="shared" si="101"/>
        <v>-1</v>
      </c>
      <c r="AR463" s="62" t="e">
        <f t="shared" si="102"/>
        <v>#DIV/0!</v>
      </c>
      <c r="AS463" s="62" t="e">
        <f t="shared" si="103"/>
        <v>#DIV/0!</v>
      </c>
      <c r="AT463" s="62" t="e">
        <f t="shared" si="104"/>
        <v>#DIV/0!</v>
      </c>
      <c r="AU463" s="62">
        <f t="shared" si="105"/>
        <v>-1</v>
      </c>
    </row>
    <row r="464" spans="1:47" x14ac:dyDescent="0.25">
      <c r="A464" s="59">
        <v>2023</v>
      </c>
      <c r="B464" s="68">
        <v>30201040402</v>
      </c>
      <c r="C464" s="61" t="s">
        <v>706</v>
      </c>
      <c r="D464" s="62"/>
      <c r="E464" s="62"/>
      <c r="F464" s="62"/>
      <c r="G464" s="62">
        <v>20000000</v>
      </c>
      <c r="H464" s="62"/>
      <c r="I464" s="62"/>
      <c r="J464" s="62"/>
      <c r="K464" s="62"/>
      <c r="L464" s="62"/>
      <c r="M464" s="62"/>
      <c r="N464" s="62"/>
      <c r="O464" s="62"/>
      <c r="P464" s="62">
        <v>20000000</v>
      </c>
      <c r="R464" s="62">
        <v>0</v>
      </c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>
        <f t="shared" si="106"/>
        <v>0</v>
      </c>
      <c r="AF464" s="44">
        <v>30201040402</v>
      </c>
      <c r="AG464" s="25" t="s">
        <v>706</v>
      </c>
      <c r="AH464" s="26">
        <v>0</v>
      </c>
      <c r="AI464" s="62" t="e">
        <f t="shared" si="107"/>
        <v>#DIV/0!</v>
      </c>
      <c r="AJ464" s="62" t="e">
        <f t="shared" si="94"/>
        <v>#DIV/0!</v>
      </c>
      <c r="AK464" s="62" t="e">
        <f t="shared" si="95"/>
        <v>#DIV/0!</v>
      </c>
      <c r="AL464" s="62">
        <f t="shared" si="96"/>
        <v>-1</v>
      </c>
      <c r="AM464" s="62" t="e">
        <f t="shared" si="97"/>
        <v>#DIV/0!</v>
      </c>
      <c r="AN464" s="62" t="e">
        <f t="shared" si="98"/>
        <v>#DIV/0!</v>
      </c>
      <c r="AO464" s="62" t="e">
        <f t="shared" si="99"/>
        <v>#DIV/0!</v>
      </c>
      <c r="AP464" s="62" t="e">
        <f t="shared" si="100"/>
        <v>#DIV/0!</v>
      </c>
      <c r="AQ464" s="62" t="e">
        <f t="shared" si="101"/>
        <v>#DIV/0!</v>
      </c>
      <c r="AR464" s="62" t="e">
        <f t="shared" si="102"/>
        <v>#DIV/0!</v>
      </c>
      <c r="AS464" s="62" t="e">
        <f t="shared" si="103"/>
        <v>#DIV/0!</v>
      </c>
      <c r="AT464" s="62" t="e">
        <f t="shared" si="104"/>
        <v>#DIV/0!</v>
      </c>
      <c r="AU464" s="62">
        <f t="shared" si="105"/>
        <v>-1</v>
      </c>
    </row>
    <row r="465" spans="1:47" x14ac:dyDescent="0.25">
      <c r="A465" s="59">
        <v>2023</v>
      </c>
      <c r="B465" s="69">
        <v>30201040403</v>
      </c>
      <c r="C465" s="61" t="s">
        <v>707</v>
      </c>
      <c r="D465" s="62"/>
      <c r="E465" s="62">
        <v>30000000</v>
      </c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>
        <v>30000000</v>
      </c>
      <c r="R465" s="62">
        <v>0</v>
      </c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>
        <f t="shared" si="106"/>
        <v>0</v>
      </c>
      <c r="AF465" s="45">
        <v>30201040403</v>
      </c>
      <c r="AG465" s="25" t="s">
        <v>707</v>
      </c>
      <c r="AH465" s="26">
        <v>0</v>
      </c>
      <c r="AI465" s="62" t="e">
        <f t="shared" si="107"/>
        <v>#DIV/0!</v>
      </c>
      <c r="AJ465" s="62">
        <f t="shared" si="94"/>
        <v>-1</v>
      </c>
      <c r="AK465" s="62" t="e">
        <f t="shared" si="95"/>
        <v>#DIV/0!</v>
      </c>
      <c r="AL465" s="62" t="e">
        <f t="shared" si="96"/>
        <v>#DIV/0!</v>
      </c>
      <c r="AM465" s="62" t="e">
        <f t="shared" si="97"/>
        <v>#DIV/0!</v>
      </c>
      <c r="AN465" s="62" t="e">
        <f t="shared" si="98"/>
        <v>#DIV/0!</v>
      </c>
      <c r="AO465" s="62" t="e">
        <f t="shared" si="99"/>
        <v>#DIV/0!</v>
      </c>
      <c r="AP465" s="62" t="e">
        <f t="shared" si="100"/>
        <v>#DIV/0!</v>
      </c>
      <c r="AQ465" s="62" t="e">
        <f t="shared" si="101"/>
        <v>#DIV/0!</v>
      </c>
      <c r="AR465" s="62" t="e">
        <f t="shared" si="102"/>
        <v>#DIV/0!</v>
      </c>
      <c r="AS465" s="62" t="e">
        <f t="shared" si="103"/>
        <v>#DIV/0!</v>
      </c>
      <c r="AT465" s="62" t="e">
        <f t="shared" si="104"/>
        <v>#DIV/0!</v>
      </c>
      <c r="AU465" s="62">
        <f t="shared" si="105"/>
        <v>-1</v>
      </c>
    </row>
    <row r="466" spans="1:47" x14ac:dyDescent="0.25">
      <c r="A466" s="56">
        <v>2023</v>
      </c>
      <c r="B466" s="57">
        <v>30202</v>
      </c>
      <c r="C466" s="58" t="s">
        <v>708</v>
      </c>
      <c r="D466" s="55">
        <v>0</v>
      </c>
      <c r="E466" s="55">
        <v>225000000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75000000</v>
      </c>
      <c r="M466" s="55">
        <v>0</v>
      </c>
      <c r="N466" s="55">
        <v>0</v>
      </c>
      <c r="O466" s="55">
        <v>0</v>
      </c>
      <c r="P466" s="55">
        <v>300000000</v>
      </c>
      <c r="R466" s="55">
        <v>0</v>
      </c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>
        <f t="shared" si="106"/>
        <v>0</v>
      </c>
      <c r="AF466" s="11">
        <v>30202</v>
      </c>
      <c r="AG466" s="5" t="s">
        <v>708</v>
      </c>
      <c r="AH466" s="6">
        <f>+AH467</f>
        <v>0</v>
      </c>
      <c r="AI466" s="55" t="e">
        <f t="shared" si="107"/>
        <v>#DIV/0!</v>
      </c>
      <c r="AJ466" s="55">
        <f t="shared" si="94"/>
        <v>-1</v>
      </c>
      <c r="AK466" s="55" t="e">
        <f t="shared" si="95"/>
        <v>#DIV/0!</v>
      </c>
      <c r="AL466" s="55" t="e">
        <f t="shared" si="96"/>
        <v>#DIV/0!</v>
      </c>
      <c r="AM466" s="55" t="e">
        <f t="shared" si="97"/>
        <v>#DIV/0!</v>
      </c>
      <c r="AN466" s="55" t="e">
        <f t="shared" si="98"/>
        <v>#DIV/0!</v>
      </c>
      <c r="AO466" s="55" t="e">
        <f t="shared" si="99"/>
        <v>#DIV/0!</v>
      </c>
      <c r="AP466" s="55" t="e">
        <f t="shared" si="100"/>
        <v>#DIV/0!</v>
      </c>
      <c r="AQ466" s="55">
        <f t="shared" si="101"/>
        <v>-1</v>
      </c>
      <c r="AR466" s="55" t="e">
        <f t="shared" si="102"/>
        <v>#DIV/0!</v>
      </c>
      <c r="AS466" s="55" t="e">
        <f t="shared" si="103"/>
        <v>#DIV/0!</v>
      </c>
      <c r="AT466" s="55" t="e">
        <f t="shared" si="104"/>
        <v>#DIV/0!</v>
      </c>
      <c r="AU466" s="55">
        <f t="shared" si="105"/>
        <v>-1</v>
      </c>
    </row>
    <row r="467" spans="1:47" x14ac:dyDescent="0.25">
      <c r="A467" s="56">
        <v>2023</v>
      </c>
      <c r="B467" s="57">
        <v>3020201</v>
      </c>
      <c r="C467" s="58" t="s">
        <v>709</v>
      </c>
      <c r="D467" s="55">
        <v>0</v>
      </c>
      <c r="E467" s="55">
        <v>225000000</v>
      </c>
      <c r="F467" s="55">
        <v>0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75000000</v>
      </c>
      <c r="M467" s="55">
        <v>0</v>
      </c>
      <c r="N467" s="55">
        <v>0</v>
      </c>
      <c r="O467" s="55">
        <v>0</v>
      </c>
      <c r="P467" s="55">
        <v>300000000</v>
      </c>
      <c r="R467" s="55">
        <v>0</v>
      </c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>
        <f t="shared" si="106"/>
        <v>0</v>
      </c>
      <c r="AF467" s="11">
        <v>3020201</v>
      </c>
      <c r="AG467" s="5" t="s">
        <v>709</v>
      </c>
      <c r="AH467" s="6">
        <f>+AH468+AH471</f>
        <v>0</v>
      </c>
      <c r="AI467" s="55" t="e">
        <f t="shared" si="107"/>
        <v>#DIV/0!</v>
      </c>
      <c r="AJ467" s="55">
        <f t="shared" si="94"/>
        <v>-1</v>
      </c>
      <c r="AK467" s="55" t="e">
        <f t="shared" si="95"/>
        <v>#DIV/0!</v>
      </c>
      <c r="AL467" s="55" t="e">
        <f t="shared" si="96"/>
        <v>#DIV/0!</v>
      </c>
      <c r="AM467" s="55" t="e">
        <f t="shared" si="97"/>
        <v>#DIV/0!</v>
      </c>
      <c r="AN467" s="55" t="e">
        <f t="shared" si="98"/>
        <v>#DIV/0!</v>
      </c>
      <c r="AO467" s="55" t="e">
        <f t="shared" si="99"/>
        <v>#DIV/0!</v>
      </c>
      <c r="AP467" s="55" t="e">
        <f t="shared" si="100"/>
        <v>#DIV/0!</v>
      </c>
      <c r="AQ467" s="55">
        <f t="shared" si="101"/>
        <v>-1</v>
      </c>
      <c r="AR467" s="55" t="e">
        <f t="shared" si="102"/>
        <v>#DIV/0!</v>
      </c>
      <c r="AS467" s="55" t="e">
        <f t="shared" si="103"/>
        <v>#DIV/0!</v>
      </c>
      <c r="AT467" s="55" t="e">
        <f t="shared" si="104"/>
        <v>#DIV/0!</v>
      </c>
      <c r="AU467" s="55">
        <f t="shared" si="105"/>
        <v>-1</v>
      </c>
    </row>
    <row r="468" spans="1:47" x14ac:dyDescent="0.25">
      <c r="A468" s="56">
        <v>2023</v>
      </c>
      <c r="B468" s="57">
        <v>302020101</v>
      </c>
      <c r="C468" s="58" t="s">
        <v>710</v>
      </c>
      <c r="D468" s="55">
        <v>0</v>
      </c>
      <c r="E468" s="55">
        <v>150000000</v>
      </c>
      <c r="F468" s="55">
        <v>0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50000000</v>
      </c>
      <c r="M468" s="55">
        <v>0</v>
      </c>
      <c r="N468" s="55">
        <v>0</v>
      </c>
      <c r="O468" s="55">
        <v>0</v>
      </c>
      <c r="P468" s="55">
        <v>200000000</v>
      </c>
      <c r="R468" s="55">
        <v>0</v>
      </c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>
        <f t="shared" si="106"/>
        <v>0</v>
      </c>
      <c r="AF468" s="14">
        <v>302020101</v>
      </c>
      <c r="AG468" s="9" t="s">
        <v>710</v>
      </c>
      <c r="AH468" s="10">
        <f>+AH469+AH470</f>
        <v>0</v>
      </c>
      <c r="AI468" s="55" t="e">
        <f t="shared" si="107"/>
        <v>#DIV/0!</v>
      </c>
      <c r="AJ468" s="55">
        <f t="shared" si="94"/>
        <v>-1</v>
      </c>
      <c r="AK468" s="55" t="e">
        <f t="shared" si="95"/>
        <v>#DIV/0!</v>
      </c>
      <c r="AL468" s="55" t="e">
        <f t="shared" si="96"/>
        <v>#DIV/0!</v>
      </c>
      <c r="AM468" s="55" t="e">
        <f t="shared" si="97"/>
        <v>#DIV/0!</v>
      </c>
      <c r="AN468" s="55" t="e">
        <f t="shared" si="98"/>
        <v>#DIV/0!</v>
      </c>
      <c r="AO468" s="55" t="e">
        <f t="shared" si="99"/>
        <v>#DIV/0!</v>
      </c>
      <c r="AP468" s="55" t="e">
        <f t="shared" si="100"/>
        <v>#DIV/0!</v>
      </c>
      <c r="AQ468" s="55">
        <f t="shared" si="101"/>
        <v>-1</v>
      </c>
      <c r="AR468" s="55" t="e">
        <f t="shared" si="102"/>
        <v>#DIV/0!</v>
      </c>
      <c r="AS468" s="55" t="e">
        <f t="shared" si="103"/>
        <v>#DIV/0!</v>
      </c>
      <c r="AT468" s="55" t="e">
        <f t="shared" si="104"/>
        <v>#DIV/0!</v>
      </c>
      <c r="AU468" s="55">
        <f t="shared" si="105"/>
        <v>-1</v>
      </c>
    </row>
    <row r="469" spans="1:47" x14ac:dyDescent="0.25">
      <c r="A469" s="59">
        <v>2023</v>
      </c>
      <c r="B469" s="67">
        <v>30202010101</v>
      </c>
      <c r="C469" s="61" t="s">
        <v>711</v>
      </c>
      <c r="D469" s="62"/>
      <c r="E469" s="62"/>
      <c r="F469" s="62"/>
      <c r="G469" s="62"/>
      <c r="H469" s="62"/>
      <c r="I469" s="62"/>
      <c r="J469" s="62"/>
      <c r="K469" s="62"/>
      <c r="L469" s="62">
        <v>50000000</v>
      </c>
      <c r="M469" s="62"/>
      <c r="N469" s="62"/>
      <c r="O469" s="62"/>
      <c r="P469" s="62">
        <v>50000000</v>
      </c>
      <c r="R469" s="62">
        <v>0</v>
      </c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>
        <f t="shared" si="106"/>
        <v>0</v>
      </c>
      <c r="AF469" s="43">
        <v>30202010101</v>
      </c>
      <c r="AG469" s="25" t="s">
        <v>711</v>
      </c>
      <c r="AH469" s="26">
        <v>0</v>
      </c>
      <c r="AI469" s="62" t="e">
        <f t="shared" si="107"/>
        <v>#DIV/0!</v>
      </c>
      <c r="AJ469" s="62" t="e">
        <f t="shared" si="94"/>
        <v>#DIV/0!</v>
      </c>
      <c r="AK469" s="62" t="e">
        <f t="shared" si="95"/>
        <v>#DIV/0!</v>
      </c>
      <c r="AL469" s="62" t="e">
        <f t="shared" si="96"/>
        <v>#DIV/0!</v>
      </c>
      <c r="AM469" s="62" t="e">
        <f t="shared" si="97"/>
        <v>#DIV/0!</v>
      </c>
      <c r="AN469" s="62" t="e">
        <f t="shared" si="98"/>
        <v>#DIV/0!</v>
      </c>
      <c r="AO469" s="62" t="e">
        <f t="shared" si="99"/>
        <v>#DIV/0!</v>
      </c>
      <c r="AP469" s="62" t="e">
        <f t="shared" si="100"/>
        <v>#DIV/0!</v>
      </c>
      <c r="AQ469" s="62">
        <f t="shared" si="101"/>
        <v>-1</v>
      </c>
      <c r="AR469" s="62" t="e">
        <f t="shared" si="102"/>
        <v>#DIV/0!</v>
      </c>
      <c r="AS469" s="62" t="e">
        <f t="shared" si="103"/>
        <v>#DIV/0!</v>
      </c>
      <c r="AT469" s="62" t="e">
        <f t="shared" si="104"/>
        <v>#DIV/0!</v>
      </c>
      <c r="AU469" s="62">
        <f t="shared" si="105"/>
        <v>-1</v>
      </c>
    </row>
    <row r="470" spans="1:47" x14ac:dyDescent="0.25">
      <c r="A470" s="59">
        <v>2023</v>
      </c>
      <c r="B470" s="69">
        <v>30202010103</v>
      </c>
      <c r="C470" s="61" t="s">
        <v>712</v>
      </c>
      <c r="D470" s="62"/>
      <c r="E470" s="62">
        <v>150000000</v>
      </c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>
        <v>150000000</v>
      </c>
      <c r="R470" s="62">
        <v>0</v>
      </c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>
        <f t="shared" si="106"/>
        <v>0</v>
      </c>
      <c r="AF470" s="45">
        <v>30202010103</v>
      </c>
      <c r="AG470" s="25" t="s">
        <v>712</v>
      </c>
      <c r="AH470" s="26">
        <v>0</v>
      </c>
      <c r="AI470" s="62" t="e">
        <f t="shared" si="107"/>
        <v>#DIV/0!</v>
      </c>
      <c r="AJ470" s="62">
        <f t="shared" si="94"/>
        <v>-1</v>
      </c>
      <c r="AK470" s="62" t="e">
        <f t="shared" si="95"/>
        <v>#DIV/0!</v>
      </c>
      <c r="AL470" s="62" t="e">
        <f t="shared" si="96"/>
        <v>#DIV/0!</v>
      </c>
      <c r="AM470" s="62" t="e">
        <f t="shared" si="97"/>
        <v>#DIV/0!</v>
      </c>
      <c r="AN470" s="62" t="e">
        <f t="shared" si="98"/>
        <v>#DIV/0!</v>
      </c>
      <c r="AO470" s="62" t="e">
        <f t="shared" si="99"/>
        <v>#DIV/0!</v>
      </c>
      <c r="AP470" s="62" t="e">
        <f t="shared" si="100"/>
        <v>#DIV/0!</v>
      </c>
      <c r="AQ470" s="62" t="e">
        <f t="shared" si="101"/>
        <v>#DIV/0!</v>
      </c>
      <c r="AR470" s="62" t="e">
        <f t="shared" si="102"/>
        <v>#DIV/0!</v>
      </c>
      <c r="AS470" s="62" t="e">
        <f t="shared" si="103"/>
        <v>#DIV/0!</v>
      </c>
      <c r="AT470" s="62" t="e">
        <f t="shared" si="104"/>
        <v>#DIV/0!</v>
      </c>
      <c r="AU470" s="62">
        <f t="shared" si="105"/>
        <v>-1</v>
      </c>
    </row>
    <row r="471" spans="1:47" x14ac:dyDescent="0.25">
      <c r="A471" s="56">
        <v>2023</v>
      </c>
      <c r="B471" s="57">
        <v>302020102</v>
      </c>
      <c r="C471" s="58" t="s">
        <v>713</v>
      </c>
      <c r="D471" s="55">
        <v>0</v>
      </c>
      <c r="E471" s="55">
        <v>75000000</v>
      </c>
      <c r="F471" s="55">
        <v>0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25000000</v>
      </c>
      <c r="M471" s="55">
        <v>0</v>
      </c>
      <c r="N471" s="55">
        <v>0</v>
      </c>
      <c r="O471" s="55">
        <v>0</v>
      </c>
      <c r="P471" s="55">
        <v>100000000</v>
      </c>
      <c r="R471" s="55">
        <v>0</v>
      </c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>
        <f t="shared" si="106"/>
        <v>0</v>
      </c>
      <c r="AF471" s="14">
        <v>302020102</v>
      </c>
      <c r="AG471" s="9" t="s">
        <v>713</v>
      </c>
      <c r="AH471" s="10">
        <v>0</v>
      </c>
      <c r="AI471" s="55" t="e">
        <f t="shared" si="107"/>
        <v>#DIV/0!</v>
      </c>
      <c r="AJ471" s="55">
        <f t="shared" si="94"/>
        <v>-1</v>
      </c>
      <c r="AK471" s="55" t="e">
        <f t="shared" si="95"/>
        <v>#DIV/0!</v>
      </c>
      <c r="AL471" s="55" t="e">
        <f t="shared" si="96"/>
        <v>#DIV/0!</v>
      </c>
      <c r="AM471" s="55" t="e">
        <f t="shared" si="97"/>
        <v>#DIV/0!</v>
      </c>
      <c r="AN471" s="55" t="e">
        <f t="shared" si="98"/>
        <v>#DIV/0!</v>
      </c>
      <c r="AO471" s="55" t="e">
        <f t="shared" si="99"/>
        <v>#DIV/0!</v>
      </c>
      <c r="AP471" s="55" t="e">
        <f t="shared" si="100"/>
        <v>#DIV/0!</v>
      </c>
      <c r="AQ471" s="55">
        <f t="shared" si="101"/>
        <v>-1</v>
      </c>
      <c r="AR471" s="55" t="e">
        <f t="shared" si="102"/>
        <v>#DIV/0!</v>
      </c>
      <c r="AS471" s="55" t="e">
        <f t="shared" si="103"/>
        <v>#DIV/0!</v>
      </c>
      <c r="AT471" s="55" t="e">
        <f t="shared" si="104"/>
        <v>#DIV/0!</v>
      </c>
      <c r="AU471" s="55">
        <f t="shared" si="105"/>
        <v>-1</v>
      </c>
    </row>
    <row r="472" spans="1:47" x14ac:dyDescent="0.25">
      <c r="A472" s="59">
        <v>2023</v>
      </c>
      <c r="B472" s="67">
        <v>30202010201</v>
      </c>
      <c r="C472" s="61" t="s">
        <v>714</v>
      </c>
      <c r="D472" s="62"/>
      <c r="E472" s="62"/>
      <c r="F472" s="62"/>
      <c r="G472" s="62"/>
      <c r="H472" s="62"/>
      <c r="I472" s="62"/>
      <c r="J472" s="62"/>
      <c r="K472" s="62"/>
      <c r="L472" s="62">
        <v>25000000</v>
      </c>
      <c r="M472" s="62"/>
      <c r="N472" s="62"/>
      <c r="O472" s="62"/>
      <c r="P472" s="62">
        <v>25000000</v>
      </c>
      <c r="R472" s="62">
        <v>0</v>
      </c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>
        <f t="shared" si="106"/>
        <v>0</v>
      </c>
      <c r="AF472" s="43">
        <v>30202010201</v>
      </c>
      <c r="AG472" s="25" t="s">
        <v>714</v>
      </c>
      <c r="AH472" s="26">
        <v>0</v>
      </c>
      <c r="AI472" s="62" t="e">
        <f t="shared" si="107"/>
        <v>#DIV/0!</v>
      </c>
      <c r="AJ472" s="62" t="e">
        <f t="shared" ref="AJ472:AJ512" si="108">+(S472-E472)/E472</f>
        <v>#DIV/0!</v>
      </c>
      <c r="AK472" s="62" t="e">
        <f t="shared" ref="AK472:AK512" si="109">+(T472-F472)/F472</f>
        <v>#DIV/0!</v>
      </c>
      <c r="AL472" s="62" t="e">
        <f t="shared" ref="AL472:AL512" si="110">+(U472-G472)/G472</f>
        <v>#DIV/0!</v>
      </c>
      <c r="AM472" s="62" t="e">
        <f t="shared" ref="AM472:AM512" si="111">+(V472-H472)/H472</f>
        <v>#DIV/0!</v>
      </c>
      <c r="AN472" s="62" t="e">
        <f t="shared" ref="AN472:AN512" si="112">+(W472-I472)/I472</f>
        <v>#DIV/0!</v>
      </c>
      <c r="AO472" s="62" t="e">
        <f t="shared" ref="AO472:AO512" si="113">+(X472-J472)/J472</f>
        <v>#DIV/0!</v>
      </c>
      <c r="AP472" s="62" t="e">
        <f t="shared" ref="AP472:AP512" si="114">+(Y472-K472)/K472</f>
        <v>#DIV/0!</v>
      </c>
      <c r="AQ472" s="62">
        <f t="shared" ref="AQ472:AQ512" si="115">+(Z472-L472)/L472</f>
        <v>-1</v>
      </c>
      <c r="AR472" s="62" t="e">
        <f t="shared" ref="AR472:AR512" si="116">+(AA472-M472)/M472</f>
        <v>#DIV/0!</v>
      </c>
      <c r="AS472" s="62" t="e">
        <f t="shared" ref="AS472:AS512" si="117">+(AB472-N472)/N472</f>
        <v>#DIV/0!</v>
      </c>
      <c r="AT472" s="62" t="e">
        <f t="shared" ref="AT472:AT512" si="118">+(AC472-O472)/O472</f>
        <v>#DIV/0!</v>
      </c>
      <c r="AU472" s="62">
        <f t="shared" ref="AU472:AU512" si="119">+(AD472-P472)/P472</f>
        <v>-1</v>
      </c>
    </row>
    <row r="473" spans="1:47" x14ac:dyDescent="0.25">
      <c r="A473" s="59">
        <v>2023</v>
      </c>
      <c r="B473" s="69">
        <v>30202010203</v>
      </c>
      <c r="C473" s="61" t="s">
        <v>715</v>
      </c>
      <c r="D473" s="62"/>
      <c r="E473" s="62">
        <v>75000000</v>
      </c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>
        <v>75000000</v>
      </c>
      <c r="R473" s="62">
        <v>0</v>
      </c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>
        <f t="shared" si="106"/>
        <v>0</v>
      </c>
      <c r="AF473" s="45">
        <v>30202010203</v>
      </c>
      <c r="AG473" s="25" t="s">
        <v>715</v>
      </c>
      <c r="AH473" s="26">
        <v>0</v>
      </c>
      <c r="AI473" s="62" t="e">
        <f t="shared" si="107"/>
        <v>#DIV/0!</v>
      </c>
      <c r="AJ473" s="62">
        <f t="shared" si="108"/>
        <v>-1</v>
      </c>
      <c r="AK473" s="62" t="e">
        <f t="shared" si="109"/>
        <v>#DIV/0!</v>
      </c>
      <c r="AL473" s="62" t="e">
        <f t="shared" si="110"/>
        <v>#DIV/0!</v>
      </c>
      <c r="AM473" s="62" t="e">
        <f t="shared" si="111"/>
        <v>#DIV/0!</v>
      </c>
      <c r="AN473" s="62" t="e">
        <f t="shared" si="112"/>
        <v>#DIV/0!</v>
      </c>
      <c r="AO473" s="62" t="e">
        <f t="shared" si="113"/>
        <v>#DIV/0!</v>
      </c>
      <c r="AP473" s="62" t="e">
        <f t="shared" si="114"/>
        <v>#DIV/0!</v>
      </c>
      <c r="AQ473" s="62" t="e">
        <f t="shared" si="115"/>
        <v>#DIV/0!</v>
      </c>
      <c r="AR473" s="62" t="e">
        <f t="shared" si="116"/>
        <v>#DIV/0!</v>
      </c>
      <c r="AS473" s="62" t="e">
        <f t="shared" si="117"/>
        <v>#DIV/0!</v>
      </c>
      <c r="AT473" s="62" t="e">
        <f t="shared" si="118"/>
        <v>#DIV/0!</v>
      </c>
      <c r="AU473" s="62">
        <f t="shared" si="119"/>
        <v>-1</v>
      </c>
    </row>
    <row r="474" spans="1:47" x14ac:dyDescent="0.25">
      <c r="A474" s="56">
        <v>2023</v>
      </c>
      <c r="B474" s="57">
        <v>30203</v>
      </c>
      <c r="C474" s="58" t="s">
        <v>716</v>
      </c>
      <c r="D474" s="55">
        <v>0</v>
      </c>
      <c r="E474" s="55">
        <v>80178280.836975098</v>
      </c>
      <c r="F474" s="55">
        <v>0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15000000</v>
      </c>
      <c r="M474" s="55">
        <v>0</v>
      </c>
      <c r="N474" s="55">
        <v>0</v>
      </c>
      <c r="O474" s="55">
        <v>0</v>
      </c>
      <c r="P474" s="55">
        <v>95178280.836975098</v>
      </c>
      <c r="R474" s="55">
        <v>0</v>
      </c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>
        <f t="shared" si="106"/>
        <v>0</v>
      </c>
      <c r="AF474" s="11">
        <v>30203</v>
      </c>
      <c r="AG474" s="5" t="s">
        <v>716</v>
      </c>
      <c r="AH474" s="6">
        <f>+AH475</f>
        <v>0</v>
      </c>
      <c r="AI474" s="55" t="e">
        <f t="shared" si="107"/>
        <v>#DIV/0!</v>
      </c>
      <c r="AJ474" s="55">
        <f t="shared" si="108"/>
        <v>-1</v>
      </c>
      <c r="AK474" s="55" t="e">
        <f t="shared" si="109"/>
        <v>#DIV/0!</v>
      </c>
      <c r="AL474" s="55" t="e">
        <f t="shared" si="110"/>
        <v>#DIV/0!</v>
      </c>
      <c r="AM474" s="55" t="e">
        <f t="shared" si="111"/>
        <v>#DIV/0!</v>
      </c>
      <c r="AN474" s="55" t="e">
        <f t="shared" si="112"/>
        <v>#DIV/0!</v>
      </c>
      <c r="AO474" s="55" t="e">
        <f t="shared" si="113"/>
        <v>#DIV/0!</v>
      </c>
      <c r="AP474" s="55" t="e">
        <f t="shared" si="114"/>
        <v>#DIV/0!</v>
      </c>
      <c r="AQ474" s="55">
        <f t="shared" si="115"/>
        <v>-1</v>
      </c>
      <c r="AR474" s="55" t="e">
        <f t="shared" si="116"/>
        <v>#DIV/0!</v>
      </c>
      <c r="AS474" s="55" t="e">
        <f t="shared" si="117"/>
        <v>#DIV/0!</v>
      </c>
      <c r="AT474" s="55" t="e">
        <f t="shared" si="118"/>
        <v>#DIV/0!</v>
      </c>
      <c r="AU474" s="55">
        <f t="shared" si="119"/>
        <v>-1</v>
      </c>
    </row>
    <row r="475" spans="1:47" x14ac:dyDescent="0.25">
      <c r="A475" s="56">
        <v>2023</v>
      </c>
      <c r="B475" s="57">
        <v>3020301</v>
      </c>
      <c r="C475" s="58" t="s">
        <v>717</v>
      </c>
      <c r="D475" s="55">
        <v>0</v>
      </c>
      <c r="E475" s="55">
        <v>80178280.836975098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15000000</v>
      </c>
      <c r="M475" s="55">
        <v>0</v>
      </c>
      <c r="N475" s="55">
        <v>0</v>
      </c>
      <c r="O475" s="55">
        <v>0</v>
      </c>
      <c r="P475" s="55">
        <v>95178280.836975098</v>
      </c>
      <c r="R475" s="55">
        <v>0</v>
      </c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>
        <f t="shared" si="106"/>
        <v>0</v>
      </c>
      <c r="AF475" s="11">
        <v>3020301</v>
      </c>
      <c r="AG475" s="5" t="s">
        <v>717</v>
      </c>
      <c r="AH475" s="6">
        <f>+AH476</f>
        <v>0</v>
      </c>
      <c r="AI475" s="55" t="e">
        <f t="shared" si="107"/>
        <v>#DIV/0!</v>
      </c>
      <c r="AJ475" s="55">
        <f t="shared" si="108"/>
        <v>-1</v>
      </c>
      <c r="AK475" s="55" t="e">
        <f t="shared" si="109"/>
        <v>#DIV/0!</v>
      </c>
      <c r="AL475" s="55" t="e">
        <f t="shared" si="110"/>
        <v>#DIV/0!</v>
      </c>
      <c r="AM475" s="55" t="e">
        <f t="shared" si="111"/>
        <v>#DIV/0!</v>
      </c>
      <c r="AN475" s="55" t="e">
        <f t="shared" si="112"/>
        <v>#DIV/0!</v>
      </c>
      <c r="AO475" s="55" t="e">
        <f t="shared" si="113"/>
        <v>#DIV/0!</v>
      </c>
      <c r="AP475" s="55" t="e">
        <f t="shared" si="114"/>
        <v>#DIV/0!</v>
      </c>
      <c r="AQ475" s="55">
        <f t="shared" si="115"/>
        <v>-1</v>
      </c>
      <c r="AR475" s="55" t="e">
        <f t="shared" si="116"/>
        <v>#DIV/0!</v>
      </c>
      <c r="AS475" s="55" t="e">
        <f t="shared" si="117"/>
        <v>#DIV/0!</v>
      </c>
      <c r="AT475" s="55" t="e">
        <f t="shared" si="118"/>
        <v>#DIV/0!</v>
      </c>
      <c r="AU475" s="55">
        <f t="shared" si="119"/>
        <v>-1</v>
      </c>
    </row>
    <row r="476" spans="1:47" x14ac:dyDescent="0.25">
      <c r="A476" s="56">
        <v>2023</v>
      </c>
      <c r="B476" s="57">
        <v>302030101</v>
      </c>
      <c r="C476" s="58" t="s">
        <v>718</v>
      </c>
      <c r="D476" s="55">
        <v>0</v>
      </c>
      <c r="E476" s="55">
        <v>80178280.836975098</v>
      </c>
      <c r="F476" s="55">
        <v>0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15000000</v>
      </c>
      <c r="M476" s="55">
        <v>0</v>
      </c>
      <c r="N476" s="55">
        <v>0</v>
      </c>
      <c r="O476" s="55">
        <v>0</v>
      </c>
      <c r="P476" s="55">
        <v>95178280.836975098</v>
      </c>
      <c r="R476" s="55">
        <v>0</v>
      </c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>
        <f t="shared" si="106"/>
        <v>0</v>
      </c>
      <c r="AF476" s="14">
        <v>302030101</v>
      </c>
      <c r="AG476" s="9" t="s">
        <v>718</v>
      </c>
      <c r="AH476" s="10">
        <f>+AH477+AH478</f>
        <v>0</v>
      </c>
      <c r="AI476" s="55" t="e">
        <f t="shared" si="107"/>
        <v>#DIV/0!</v>
      </c>
      <c r="AJ476" s="55">
        <f t="shared" si="108"/>
        <v>-1</v>
      </c>
      <c r="AK476" s="55" t="e">
        <f t="shared" si="109"/>
        <v>#DIV/0!</v>
      </c>
      <c r="AL476" s="55" t="e">
        <f t="shared" si="110"/>
        <v>#DIV/0!</v>
      </c>
      <c r="AM476" s="55" t="e">
        <f t="shared" si="111"/>
        <v>#DIV/0!</v>
      </c>
      <c r="AN476" s="55" t="e">
        <f t="shared" si="112"/>
        <v>#DIV/0!</v>
      </c>
      <c r="AO476" s="55" t="e">
        <f t="shared" si="113"/>
        <v>#DIV/0!</v>
      </c>
      <c r="AP476" s="55" t="e">
        <f t="shared" si="114"/>
        <v>#DIV/0!</v>
      </c>
      <c r="AQ476" s="55">
        <f t="shared" si="115"/>
        <v>-1</v>
      </c>
      <c r="AR476" s="55" t="e">
        <f t="shared" si="116"/>
        <v>#DIV/0!</v>
      </c>
      <c r="AS476" s="55" t="e">
        <f t="shared" si="117"/>
        <v>#DIV/0!</v>
      </c>
      <c r="AT476" s="55" t="e">
        <f t="shared" si="118"/>
        <v>#DIV/0!</v>
      </c>
      <c r="AU476" s="55">
        <f t="shared" si="119"/>
        <v>-1</v>
      </c>
    </row>
    <row r="477" spans="1:47" x14ac:dyDescent="0.25">
      <c r="A477" s="59">
        <v>2023</v>
      </c>
      <c r="B477" s="67">
        <v>30203010101</v>
      </c>
      <c r="C477" s="61" t="s">
        <v>719</v>
      </c>
      <c r="D477" s="62"/>
      <c r="E477" s="62">
        <v>0</v>
      </c>
      <c r="F477" s="62"/>
      <c r="G477" s="62"/>
      <c r="H477" s="62"/>
      <c r="I477" s="62"/>
      <c r="J477" s="62"/>
      <c r="K477" s="62"/>
      <c r="L477" s="62">
        <v>15000000</v>
      </c>
      <c r="M477" s="62"/>
      <c r="N477" s="62"/>
      <c r="O477" s="62"/>
      <c r="P477" s="62">
        <v>15000000</v>
      </c>
      <c r="R477" s="62">
        <v>0</v>
      </c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>
        <f t="shared" si="106"/>
        <v>0</v>
      </c>
      <c r="AF477" s="43">
        <v>30203010101</v>
      </c>
      <c r="AG477" s="25" t="s">
        <v>719</v>
      </c>
      <c r="AH477" s="26">
        <v>0</v>
      </c>
      <c r="AI477" s="62" t="e">
        <f t="shared" si="107"/>
        <v>#DIV/0!</v>
      </c>
      <c r="AJ477" s="62" t="e">
        <f t="shared" si="108"/>
        <v>#DIV/0!</v>
      </c>
      <c r="AK477" s="62" t="e">
        <f t="shared" si="109"/>
        <v>#DIV/0!</v>
      </c>
      <c r="AL477" s="62" t="e">
        <f t="shared" si="110"/>
        <v>#DIV/0!</v>
      </c>
      <c r="AM477" s="62" t="e">
        <f t="shared" si="111"/>
        <v>#DIV/0!</v>
      </c>
      <c r="AN477" s="62" t="e">
        <f t="shared" si="112"/>
        <v>#DIV/0!</v>
      </c>
      <c r="AO477" s="62" t="e">
        <f t="shared" si="113"/>
        <v>#DIV/0!</v>
      </c>
      <c r="AP477" s="62" t="e">
        <f t="shared" si="114"/>
        <v>#DIV/0!</v>
      </c>
      <c r="AQ477" s="62">
        <f t="shared" si="115"/>
        <v>-1</v>
      </c>
      <c r="AR477" s="62" t="e">
        <f t="shared" si="116"/>
        <v>#DIV/0!</v>
      </c>
      <c r="AS477" s="62" t="e">
        <f t="shared" si="117"/>
        <v>#DIV/0!</v>
      </c>
      <c r="AT477" s="62" t="e">
        <f t="shared" si="118"/>
        <v>#DIV/0!</v>
      </c>
      <c r="AU477" s="62">
        <f t="shared" si="119"/>
        <v>-1</v>
      </c>
    </row>
    <row r="478" spans="1:47" x14ac:dyDescent="0.25">
      <c r="A478" s="59">
        <v>2023</v>
      </c>
      <c r="B478" s="67">
        <v>30203010103</v>
      </c>
      <c r="C478" s="61" t="s">
        <v>720</v>
      </c>
      <c r="D478" s="62"/>
      <c r="E478" s="62">
        <v>80178280.836975098</v>
      </c>
      <c r="F478" s="62"/>
      <c r="G478" s="62"/>
      <c r="H478" s="62"/>
      <c r="I478" s="62"/>
      <c r="J478" s="62"/>
      <c r="K478" s="62"/>
      <c r="L478" s="62">
        <v>0</v>
      </c>
      <c r="M478" s="62"/>
      <c r="N478" s="62"/>
      <c r="O478" s="62"/>
      <c r="P478" s="62">
        <v>80178280.836975098</v>
      </c>
      <c r="R478" s="62">
        <v>0</v>
      </c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>
        <f t="shared" si="106"/>
        <v>0</v>
      </c>
      <c r="AF478" s="45">
        <v>30203010103</v>
      </c>
      <c r="AG478" s="25" t="s">
        <v>720</v>
      </c>
      <c r="AH478" s="26">
        <v>0</v>
      </c>
      <c r="AI478" s="62" t="e">
        <f t="shared" si="107"/>
        <v>#DIV/0!</v>
      </c>
      <c r="AJ478" s="62">
        <f t="shared" si="108"/>
        <v>-1</v>
      </c>
      <c r="AK478" s="62" t="e">
        <f t="shared" si="109"/>
        <v>#DIV/0!</v>
      </c>
      <c r="AL478" s="62" t="e">
        <f t="shared" si="110"/>
        <v>#DIV/0!</v>
      </c>
      <c r="AM478" s="62" t="e">
        <f t="shared" si="111"/>
        <v>#DIV/0!</v>
      </c>
      <c r="AN478" s="62" t="e">
        <f t="shared" si="112"/>
        <v>#DIV/0!</v>
      </c>
      <c r="AO478" s="62" t="e">
        <f t="shared" si="113"/>
        <v>#DIV/0!</v>
      </c>
      <c r="AP478" s="62" t="e">
        <f t="shared" si="114"/>
        <v>#DIV/0!</v>
      </c>
      <c r="AQ478" s="62" t="e">
        <f t="shared" si="115"/>
        <v>#DIV/0!</v>
      </c>
      <c r="AR478" s="62" t="e">
        <f t="shared" si="116"/>
        <v>#DIV/0!</v>
      </c>
      <c r="AS478" s="62" t="e">
        <f t="shared" si="117"/>
        <v>#DIV/0!</v>
      </c>
      <c r="AT478" s="62" t="e">
        <f t="shared" si="118"/>
        <v>#DIV/0!</v>
      </c>
      <c r="AU478" s="62">
        <f t="shared" si="119"/>
        <v>-1</v>
      </c>
    </row>
    <row r="479" spans="1:47" x14ac:dyDescent="0.25">
      <c r="A479" s="56" t="s">
        <v>841</v>
      </c>
      <c r="B479" s="57">
        <v>303</v>
      </c>
      <c r="C479" s="58" t="s">
        <v>721</v>
      </c>
      <c r="D479" s="55">
        <v>0</v>
      </c>
      <c r="E479" s="55">
        <v>235500000</v>
      </c>
      <c r="F479" s="55">
        <v>0</v>
      </c>
      <c r="G479" s="55">
        <v>10000000</v>
      </c>
      <c r="H479" s="55">
        <v>235500000</v>
      </c>
      <c r="I479" s="55">
        <v>0</v>
      </c>
      <c r="J479" s="55">
        <v>0</v>
      </c>
      <c r="K479" s="55">
        <v>235500000</v>
      </c>
      <c r="L479" s="55">
        <v>15500000</v>
      </c>
      <c r="M479" s="55">
        <v>0</v>
      </c>
      <c r="N479" s="55">
        <v>235500000</v>
      </c>
      <c r="O479" s="55">
        <v>0</v>
      </c>
      <c r="P479" s="55">
        <v>967500000</v>
      </c>
      <c r="R479" s="55">
        <v>0</v>
      </c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>
        <f t="shared" si="106"/>
        <v>0</v>
      </c>
      <c r="AF479" s="11">
        <v>303</v>
      </c>
      <c r="AG479" s="5" t="s">
        <v>721</v>
      </c>
      <c r="AH479" s="6">
        <f>+AH480</f>
        <v>0</v>
      </c>
      <c r="AI479" s="55" t="e">
        <f t="shared" si="107"/>
        <v>#DIV/0!</v>
      </c>
      <c r="AJ479" s="55">
        <f t="shared" si="108"/>
        <v>-1</v>
      </c>
      <c r="AK479" s="55" t="e">
        <f t="shared" si="109"/>
        <v>#DIV/0!</v>
      </c>
      <c r="AL479" s="55">
        <f t="shared" si="110"/>
        <v>-1</v>
      </c>
      <c r="AM479" s="55">
        <f t="shared" si="111"/>
        <v>-1</v>
      </c>
      <c r="AN479" s="55" t="e">
        <f t="shared" si="112"/>
        <v>#DIV/0!</v>
      </c>
      <c r="AO479" s="55" t="e">
        <f t="shared" si="113"/>
        <v>#DIV/0!</v>
      </c>
      <c r="AP479" s="55">
        <f t="shared" si="114"/>
        <v>-1</v>
      </c>
      <c r="AQ479" s="55">
        <f t="shared" si="115"/>
        <v>-1</v>
      </c>
      <c r="AR479" s="55" t="e">
        <f t="shared" si="116"/>
        <v>#DIV/0!</v>
      </c>
      <c r="AS479" s="55">
        <f t="shared" si="117"/>
        <v>-1</v>
      </c>
      <c r="AT479" s="55" t="e">
        <f t="shared" si="118"/>
        <v>#DIV/0!</v>
      </c>
      <c r="AU479" s="55">
        <f t="shared" si="119"/>
        <v>-1</v>
      </c>
    </row>
    <row r="480" spans="1:47" x14ac:dyDescent="0.25">
      <c r="A480" s="56">
        <v>2023</v>
      </c>
      <c r="B480" s="57">
        <v>30301</v>
      </c>
      <c r="C480" s="58" t="s">
        <v>722</v>
      </c>
      <c r="D480" s="55">
        <v>0</v>
      </c>
      <c r="E480" s="55">
        <v>235500000</v>
      </c>
      <c r="F480" s="55">
        <v>0</v>
      </c>
      <c r="G480" s="55">
        <v>10000000</v>
      </c>
      <c r="H480" s="55">
        <v>235500000</v>
      </c>
      <c r="I480" s="55">
        <v>0</v>
      </c>
      <c r="J480" s="55">
        <v>0</v>
      </c>
      <c r="K480" s="55">
        <v>235500000</v>
      </c>
      <c r="L480" s="55">
        <v>15500000</v>
      </c>
      <c r="M480" s="55">
        <v>0</v>
      </c>
      <c r="N480" s="55">
        <v>235500000</v>
      </c>
      <c r="O480" s="55">
        <v>0</v>
      </c>
      <c r="P480" s="55">
        <v>967500000</v>
      </c>
      <c r="R480" s="55">
        <v>0</v>
      </c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>
        <f t="shared" si="106"/>
        <v>0</v>
      </c>
      <c r="AF480" s="11">
        <v>30301</v>
      </c>
      <c r="AG480" s="5" t="s">
        <v>722</v>
      </c>
      <c r="AH480" s="6">
        <f>+AH481+AH484</f>
        <v>0</v>
      </c>
      <c r="AI480" s="55" t="e">
        <f t="shared" si="107"/>
        <v>#DIV/0!</v>
      </c>
      <c r="AJ480" s="55">
        <f t="shared" si="108"/>
        <v>-1</v>
      </c>
      <c r="AK480" s="55" t="e">
        <f t="shared" si="109"/>
        <v>#DIV/0!</v>
      </c>
      <c r="AL480" s="55">
        <f t="shared" si="110"/>
        <v>-1</v>
      </c>
      <c r="AM480" s="55">
        <f t="shared" si="111"/>
        <v>-1</v>
      </c>
      <c r="AN480" s="55" t="e">
        <f t="shared" si="112"/>
        <v>#DIV/0!</v>
      </c>
      <c r="AO480" s="55" t="e">
        <f t="shared" si="113"/>
        <v>#DIV/0!</v>
      </c>
      <c r="AP480" s="55">
        <f t="shared" si="114"/>
        <v>-1</v>
      </c>
      <c r="AQ480" s="55">
        <f t="shared" si="115"/>
        <v>-1</v>
      </c>
      <c r="AR480" s="55" t="e">
        <f t="shared" si="116"/>
        <v>#DIV/0!</v>
      </c>
      <c r="AS480" s="55">
        <f t="shared" si="117"/>
        <v>-1</v>
      </c>
      <c r="AT480" s="55" t="e">
        <f t="shared" si="118"/>
        <v>#DIV/0!</v>
      </c>
      <c r="AU480" s="55">
        <f t="shared" si="119"/>
        <v>-1</v>
      </c>
    </row>
    <row r="481" spans="1:47" x14ac:dyDescent="0.25">
      <c r="A481" s="56">
        <v>2023</v>
      </c>
      <c r="B481" s="57">
        <v>3030101</v>
      </c>
      <c r="C481" s="58" t="s">
        <v>723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5500000</v>
      </c>
      <c r="M481" s="55">
        <v>0</v>
      </c>
      <c r="N481" s="55">
        <v>0</v>
      </c>
      <c r="O481" s="55">
        <v>0</v>
      </c>
      <c r="P481" s="55">
        <v>5500000</v>
      </c>
      <c r="R481" s="55">
        <v>0</v>
      </c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>
        <f t="shared" si="106"/>
        <v>0</v>
      </c>
      <c r="AF481" s="11">
        <v>3030101</v>
      </c>
      <c r="AG481" s="5" t="s">
        <v>723</v>
      </c>
      <c r="AH481" s="6">
        <f>+AH482</f>
        <v>0</v>
      </c>
      <c r="AI481" s="55" t="e">
        <f t="shared" si="107"/>
        <v>#DIV/0!</v>
      </c>
      <c r="AJ481" s="55" t="e">
        <f t="shared" si="108"/>
        <v>#DIV/0!</v>
      </c>
      <c r="AK481" s="55" t="e">
        <f t="shared" si="109"/>
        <v>#DIV/0!</v>
      </c>
      <c r="AL481" s="55" t="e">
        <f t="shared" si="110"/>
        <v>#DIV/0!</v>
      </c>
      <c r="AM481" s="55" t="e">
        <f t="shared" si="111"/>
        <v>#DIV/0!</v>
      </c>
      <c r="AN481" s="55" t="e">
        <f t="shared" si="112"/>
        <v>#DIV/0!</v>
      </c>
      <c r="AO481" s="55" t="e">
        <f t="shared" si="113"/>
        <v>#DIV/0!</v>
      </c>
      <c r="AP481" s="55" t="e">
        <f t="shared" si="114"/>
        <v>#DIV/0!</v>
      </c>
      <c r="AQ481" s="55">
        <f t="shared" si="115"/>
        <v>-1</v>
      </c>
      <c r="AR481" s="55" t="e">
        <f t="shared" si="116"/>
        <v>#DIV/0!</v>
      </c>
      <c r="AS481" s="55" t="e">
        <f t="shared" si="117"/>
        <v>#DIV/0!</v>
      </c>
      <c r="AT481" s="55" t="e">
        <f t="shared" si="118"/>
        <v>#DIV/0!</v>
      </c>
      <c r="AU481" s="55">
        <f t="shared" si="119"/>
        <v>-1</v>
      </c>
    </row>
    <row r="482" spans="1:47" x14ac:dyDescent="0.25">
      <c r="A482" s="56">
        <v>2023</v>
      </c>
      <c r="B482" s="57">
        <v>303010101</v>
      </c>
      <c r="C482" s="58" t="s">
        <v>724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5500000</v>
      </c>
      <c r="M482" s="55">
        <v>0</v>
      </c>
      <c r="N482" s="55">
        <v>0</v>
      </c>
      <c r="O482" s="55">
        <v>0</v>
      </c>
      <c r="P482" s="55">
        <v>5500000</v>
      </c>
      <c r="R482" s="55">
        <v>0</v>
      </c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>
        <f t="shared" si="106"/>
        <v>0</v>
      </c>
      <c r="AF482" s="14">
        <v>303010101</v>
      </c>
      <c r="AG482" s="9" t="s">
        <v>724</v>
      </c>
      <c r="AH482" s="10">
        <f>+AH483</f>
        <v>0</v>
      </c>
      <c r="AI482" s="55" t="e">
        <f t="shared" si="107"/>
        <v>#DIV/0!</v>
      </c>
      <c r="AJ482" s="55" t="e">
        <f t="shared" si="108"/>
        <v>#DIV/0!</v>
      </c>
      <c r="AK482" s="55" t="e">
        <f t="shared" si="109"/>
        <v>#DIV/0!</v>
      </c>
      <c r="AL482" s="55" t="e">
        <f t="shared" si="110"/>
        <v>#DIV/0!</v>
      </c>
      <c r="AM482" s="55" t="e">
        <f t="shared" si="111"/>
        <v>#DIV/0!</v>
      </c>
      <c r="AN482" s="55" t="e">
        <f t="shared" si="112"/>
        <v>#DIV/0!</v>
      </c>
      <c r="AO482" s="55" t="e">
        <f t="shared" si="113"/>
        <v>#DIV/0!</v>
      </c>
      <c r="AP482" s="55" t="e">
        <f t="shared" si="114"/>
        <v>#DIV/0!</v>
      </c>
      <c r="AQ482" s="55">
        <f t="shared" si="115"/>
        <v>-1</v>
      </c>
      <c r="AR482" s="55" t="e">
        <f t="shared" si="116"/>
        <v>#DIV/0!</v>
      </c>
      <c r="AS482" s="55" t="e">
        <f t="shared" si="117"/>
        <v>#DIV/0!</v>
      </c>
      <c r="AT482" s="55" t="e">
        <f t="shared" si="118"/>
        <v>#DIV/0!</v>
      </c>
      <c r="AU482" s="55">
        <f t="shared" si="119"/>
        <v>-1</v>
      </c>
    </row>
    <row r="483" spans="1:47" x14ac:dyDescent="0.25">
      <c r="A483" s="59">
        <v>2023</v>
      </c>
      <c r="B483" s="67">
        <v>30301010101</v>
      </c>
      <c r="C483" s="61" t="s">
        <v>725</v>
      </c>
      <c r="D483" s="62"/>
      <c r="E483" s="62"/>
      <c r="F483" s="62"/>
      <c r="G483" s="62"/>
      <c r="H483" s="62"/>
      <c r="I483" s="62"/>
      <c r="J483" s="62"/>
      <c r="K483" s="62"/>
      <c r="L483" s="62">
        <v>5500000</v>
      </c>
      <c r="M483" s="62"/>
      <c r="N483" s="62"/>
      <c r="O483" s="62"/>
      <c r="P483" s="62">
        <v>5500000</v>
      </c>
      <c r="R483" s="62">
        <v>0</v>
      </c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>
        <f t="shared" ref="AD483:AD512" si="120">SUM(R483:AC483)</f>
        <v>0</v>
      </c>
      <c r="AF483" s="43">
        <v>30301010101</v>
      </c>
      <c r="AG483" s="25" t="s">
        <v>725</v>
      </c>
      <c r="AH483" s="26">
        <v>0</v>
      </c>
      <c r="AI483" s="62" t="e">
        <f t="shared" si="107"/>
        <v>#DIV/0!</v>
      </c>
      <c r="AJ483" s="62" t="e">
        <f t="shared" si="108"/>
        <v>#DIV/0!</v>
      </c>
      <c r="AK483" s="62" t="e">
        <f t="shared" si="109"/>
        <v>#DIV/0!</v>
      </c>
      <c r="AL483" s="62" t="e">
        <f t="shared" si="110"/>
        <v>#DIV/0!</v>
      </c>
      <c r="AM483" s="62" t="e">
        <f t="shared" si="111"/>
        <v>#DIV/0!</v>
      </c>
      <c r="AN483" s="62" t="e">
        <f t="shared" si="112"/>
        <v>#DIV/0!</v>
      </c>
      <c r="AO483" s="62" t="e">
        <f t="shared" si="113"/>
        <v>#DIV/0!</v>
      </c>
      <c r="AP483" s="62" t="e">
        <f t="shared" si="114"/>
        <v>#DIV/0!</v>
      </c>
      <c r="AQ483" s="62">
        <f t="shared" si="115"/>
        <v>-1</v>
      </c>
      <c r="AR483" s="62" t="e">
        <f t="shared" si="116"/>
        <v>#DIV/0!</v>
      </c>
      <c r="AS483" s="62" t="e">
        <f t="shared" si="117"/>
        <v>#DIV/0!</v>
      </c>
      <c r="AT483" s="62" t="e">
        <f t="shared" si="118"/>
        <v>#DIV/0!</v>
      </c>
      <c r="AU483" s="62">
        <f t="shared" si="119"/>
        <v>-1</v>
      </c>
    </row>
    <row r="484" spans="1:47" x14ac:dyDescent="0.25">
      <c r="A484" s="56">
        <v>2023</v>
      </c>
      <c r="B484" s="57">
        <v>3030102</v>
      </c>
      <c r="C484" s="58" t="s">
        <v>726</v>
      </c>
      <c r="D484" s="55">
        <v>0</v>
      </c>
      <c r="E484" s="55">
        <v>235500000</v>
      </c>
      <c r="F484" s="55">
        <v>0</v>
      </c>
      <c r="G484" s="55">
        <v>10000000</v>
      </c>
      <c r="H484" s="55">
        <v>235500000</v>
      </c>
      <c r="I484" s="55">
        <v>0</v>
      </c>
      <c r="J484" s="55">
        <v>0</v>
      </c>
      <c r="K484" s="55">
        <v>235500000</v>
      </c>
      <c r="L484" s="55">
        <v>10000000</v>
      </c>
      <c r="M484" s="55">
        <v>0</v>
      </c>
      <c r="N484" s="55">
        <v>235500000</v>
      </c>
      <c r="O484" s="55">
        <v>0</v>
      </c>
      <c r="P484" s="55">
        <v>962000000</v>
      </c>
      <c r="R484" s="55">
        <v>0</v>
      </c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>
        <f t="shared" si="120"/>
        <v>0</v>
      </c>
      <c r="AF484" s="11">
        <v>3030102</v>
      </c>
      <c r="AG484" s="5" t="s">
        <v>726</v>
      </c>
      <c r="AH484" s="6">
        <f>+AH485</f>
        <v>0</v>
      </c>
      <c r="AI484" s="55" t="e">
        <f t="shared" si="107"/>
        <v>#DIV/0!</v>
      </c>
      <c r="AJ484" s="55">
        <f t="shared" si="108"/>
        <v>-1</v>
      </c>
      <c r="AK484" s="55" t="e">
        <f t="shared" si="109"/>
        <v>#DIV/0!</v>
      </c>
      <c r="AL484" s="55">
        <f t="shared" si="110"/>
        <v>-1</v>
      </c>
      <c r="AM484" s="55">
        <f t="shared" si="111"/>
        <v>-1</v>
      </c>
      <c r="AN484" s="55" t="e">
        <f t="shared" si="112"/>
        <v>#DIV/0!</v>
      </c>
      <c r="AO484" s="55" t="e">
        <f t="shared" si="113"/>
        <v>#DIV/0!</v>
      </c>
      <c r="AP484" s="55">
        <f t="shared" si="114"/>
        <v>-1</v>
      </c>
      <c r="AQ484" s="55">
        <f t="shared" si="115"/>
        <v>-1</v>
      </c>
      <c r="AR484" s="55" t="e">
        <f t="shared" si="116"/>
        <v>#DIV/0!</v>
      </c>
      <c r="AS484" s="55">
        <f t="shared" si="117"/>
        <v>-1</v>
      </c>
      <c r="AT484" s="55" t="e">
        <f t="shared" si="118"/>
        <v>#DIV/0!</v>
      </c>
      <c r="AU484" s="55">
        <f t="shared" si="119"/>
        <v>-1</v>
      </c>
    </row>
    <row r="485" spans="1:47" x14ac:dyDescent="0.25">
      <c r="A485" s="56">
        <v>2023</v>
      </c>
      <c r="B485" s="57">
        <v>303010201</v>
      </c>
      <c r="C485" s="58" t="s">
        <v>727</v>
      </c>
      <c r="D485" s="55">
        <v>0</v>
      </c>
      <c r="E485" s="55">
        <v>235500000</v>
      </c>
      <c r="F485" s="55">
        <v>0</v>
      </c>
      <c r="G485" s="55">
        <v>10000000</v>
      </c>
      <c r="H485" s="55">
        <v>235500000</v>
      </c>
      <c r="I485" s="55">
        <v>0</v>
      </c>
      <c r="J485" s="55">
        <v>0</v>
      </c>
      <c r="K485" s="55">
        <v>235500000</v>
      </c>
      <c r="L485" s="55">
        <v>10000000</v>
      </c>
      <c r="M485" s="55">
        <v>0</v>
      </c>
      <c r="N485" s="55">
        <v>235500000</v>
      </c>
      <c r="O485" s="55">
        <v>0</v>
      </c>
      <c r="P485" s="55">
        <v>962000000</v>
      </c>
      <c r="R485" s="55">
        <v>0</v>
      </c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>
        <f t="shared" si="120"/>
        <v>0</v>
      </c>
      <c r="AF485" s="14">
        <v>303010201</v>
      </c>
      <c r="AG485" s="9" t="s">
        <v>727</v>
      </c>
      <c r="AH485" s="10">
        <f>+AH486+AH487+AH488</f>
        <v>0</v>
      </c>
      <c r="AI485" s="55" t="e">
        <f t="shared" si="107"/>
        <v>#DIV/0!</v>
      </c>
      <c r="AJ485" s="55">
        <f t="shared" si="108"/>
        <v>-1</v>
      </c>
      <c r="AK485" s="55" t="e">
        <f t="shared" si="109"/>
        <v>#DIV/0!</v>
      </c>
      <c r="AL485" s="55">
        <f t="shared" si="110"/>
        <v>-1</v>
      </c>
      <c r="AM485" s="55">
        <f t="shared" si="111"/>
        <v>-1</v>
      </c>
      <c r="AN485" s="55" t="e">
        <f t="shared" si="112"/>
        <v>#DIV/0!</v>
      </c>
      <c r="AO485" s="55" t="e">
        <f t="shared" si="113"/>
        <v>#DIV/0!</v>
      </c>
      <c r="AP485" s="55">
        <f t="shared" si="114"/>
        <v>-1</v>
      </c>
      <c r="AQ485" s="55">
        <f t="shared" si="115"/>
        <v>-1</v>
      </c>
      <c r="AR485" s="55" t="e">
        <f t="shared" si="116"/>
        <v>#DIV/0!</v>
      </c>
      <c r="AS485" s="55">
        <f t="shared" si="117"/>
        <v>-1</v>
      </c>
      <c r="AT485" s="55" t="e">
        <f t="shared" si="118"/>
        <v>#DIV/0!</v>
      </c>
      <c r="AU485" s="55">
        <f t="shared" si="119"/>
        <v>-1</v>
      </c>
    </row>
    <row r="486" spans="1:47" x14ac:dyDescent="0.25">
      <c r="A486" s="59">
        <v>2023</v>
      </c>
      <c r="B486" s="67">
        <v>30301020101</v>
      </c>
      <c r="C486" s="61" t="s">
        <v>728</v>
      </c>
      <c r="D486" s="62"/>
      <c r="E486" s="62"/>
      <c r="F486" s="62"/>
      <c r="G486" s="62"/>
      <c r="H486" s="62"/>
      <c r="I486" s="62"/>
      <c r="J486" s="62"/>
      <c r="K486" s="62"/>
      <c r="L486" s="62">
        <v>10000000</v>
      </c>
      <c r="M486" s="62"/>
      <c r="N486" s="62"/>
      <c r="O486" s="62"/>
      <c r="P486" s="62">
        <v>10000000</v>
      </c>
      <c r="R486" s="62">
        <v>0</v>
      </c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>
        <f t="shared" si="120"/>
        <v>0</v>
      </c>
      <c r="AF486" s="43">
        <v>30301020101</v>
      </c>
      <c r="AG486" s="25" t="s">
        <v>728</v>
      </c>
      <c r="AH486" s="26">
        <v>0</v>
      </c>
      <c r="AI486" s="62" t="e">
        <f t="shared" si="107"/>
        <v>#DIV/0!</v>
      </c>
      <c r="AJ486" s="62" t="e">
        <f t="shared" si="108"/>
        <v>#DIV/0!</v>
      </c>
      <c r="AK486" s="62" t="e">
        <f t="shared" si="109"/>
        <v>#DIV/0!</v>
      </c>
      <c r="AL486" s="62" t="e">
        <f t="shared" si="110"/>
        <v>#DIV/0!</v>
      </c>
      <c r="AM486" s="62" t="e">
        <f t="shared" si="111"/>
        <v>#DIV/0!</v>
      </c>
      <c r="AN486" s="62" t="e">
        <f t="shared" si="112"/>
        <v>#DIV/0!</v>
      </c>
      <c r="AO486" s="62" t="e">
        <f t="shared" si="113"/>
        <v>#DIV/0!</v>
      </c>
      <c r="AP486" s="62" t="e">
        <f t="shared" si="114"/>
        <v>#DIV/0!</v>
      </c>
      <c r="AQ486" s="62">
        <f t="shared" si="115"/>
        <v>-1</v>
      </c>
      <c r="AR486" s="62" t="e">
        <f t="shared" si="116"/>
        <v>#DIV/0!</v>
      </c>
      <c r="AS486" s="62" t="e">
        <f t="shared" si="117"/>
        <v>#DIV/0!</v>
      </c>
      <c r="AT486" s="62" t="e">
        <f t="shared" si="118"/>
        <v>#DIV/0!</v>
      </c>
      <c r="AU486" s="62">
        <f t="shared" si="119"/>
        <v>-1</v>
      </c>
    </row>
    <row r="487" spans="1:47" x14ac:dyDescent="0.25">
      <c r="A487" s="59">
        <v>2023</v>
      </c>
      <c r="B487" s="68">
        <v>30301020102</v>
      </c>
      <c r="C487" s="61" t="s">
        <v>729</v>
      </c>
      <c r="D487" s="62"/>
      <c r="E487" s="62"/>
      <c r="F487" s="62"/>
      <c r="G487" s="62">
        <v>10000000</v>
      </c>
      <c r="H487" s="62"/>
      <c r="I487" s="62"/>
      <c r="J487" s="62"/>
      <c r="K487" s="62"/>
      <c r="L487" s="62"/>
      <c r="M487" s="62"/>
      <c r="N487" s="62"/>
      <c r="O487" s="62"/>
      <c r="P487" s="62">
        <v>10000000</v>
      </c>
      <c r="R487" s="62">
        <v>0</v>
      </c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>
        <f t="shared" si="120"/>
        <v>0</v>
      </c>
      <c r="AF487" s="44">
        <v>30301020102</v>
      </c>
      <c r="AG487" s="25" t="s">
        <v>729</v>
      </c>
      <c r="AH487" s="26">
        <v>0</v>
      </c>
      <c r="AI487" s="62" t="e">
        <f t="shared" si="107"/>
        <v>#DIV/0!</v>
      </c>
      <c r="AJ487" s="62" t="e">
        <f t="shared" si="108"/>
        <v>#DIV/0!</v>
      </c>
      <c r="AK487" s="62" t="e">
        <f t="shared" si="109"/>
        <v>#DIV/0!</v>
      </c>
      <c r="AL487" s="62">
        <f t="shared" si="110"/>
        <v>-1</v>
      </c>
      <c r="AM487" s="62" t="e">
        <f t="shared" si="111"/>
        <v>#DIV/0!</v>
      </c>
      <c r="AN487" s="62" t="e">
        <f t="shared" si="112"/>
        <v>#DIV/0!</v>
      </c>
      <c r="AO487" s="62" t="e">
        <f t="shared" si="113"/>
        <v>#DIV/0!</v>
      </c>
      <c r="AP487" s="62" t="e">
        <f t="shared" si="114"/>
        <v>#DIV/0!</v>
      </c>
      <c r="AQ487" s="62" t="e">
        <f t="shared" si="115"/>
        <v>#DIV/0!</v>
      </c>
      <c r="AR487" s="62" t="e">
        <f t="shared" si="116"/>
        <v>#DIV/0!</v>
      </c>
      <c r="AS487" s="62" t="e">
        <f t="shared" si="117"/>
        <v>#DIV/0!</v>
      </c>
      <c r="AT487" s="62" t="e">
        <f t="shared" si="118"/>
        <v>#DIV/0!</v>
      </c>
      <c r="AU487" s="62">
        <f t="shared" si="119"/>
        <v>-1</v>
      </c>
    </row>
    <row r="488" spans="1:47" x14ac:dyDescent="0.25">
      <c r="A488" s="59">
        <v>2023</v>
      </c>
      <c r="B488" s="69">
        <v>30301020103</v>
      </c>
      <c r="C488" s="61" t="s">
        <v>730</v>
      </c>
      <c r="D488" s="62"/>
      <c r="E488" s="62">
        <v>235500000</v>
      </c>
      <c r="F488" s="62"/>
      <c r="G488" s="62"/>
      <c r="H488" s="62">
        <v>235500000</v>
      </c>
      <c r="I488" s="62"/>
      <c r="J488" s="62"/>
      <c r="K488" s="62">
        <v>235500000</v>
      </c>
      <c r="L488" s="62"/>
      <c r="M488" s="62"/>
      <c r="N488" s="62">
        <v>235500000</v>
      </c>
      <c r="O488" s="62"/>
      <c r="P488" s="62">
        <v>942000000</v>
      </c>
      <c r="R488" s="62">
        <v>0</v>
      </c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>
        <f t="shared" si="120"/>
        <v>0</v>
      </c>
      <c r="AF488" s="45">
        <v>30301020103</v>
      </c>
      <c r="AG488" s="25" t="s">
        <v>730</v>
      </c>
      <c r="AH488" s="26">
        <v>0</v>
      </c>
      <c r="AI488" s="62" t="e">
        <f t="shared" si="107"/>
        <v>#DIV/0!</v>
      </c>
      <c r="AJ488" s="62">
        <f t="shared" si="108"/>
        <v>-1</v>
      </c>
      <c r="AK488" s="62" t="e">
        <f t="shared" si="109"/>
        <v>#DIV/0!</v>
      </c>
      <c r="AL488" s="62" t="e">
        <f t="shared" si="110"/>
        <v>#DIV/0!</v>
      </c>
      <c r="AM488" s="62">
        <f t="shared" si="111"/>
        <v>-1</v>
      </c>
      <c r="AN488" s="62" t="e">
        <f t="shared" si="112"/>
        <v>#DIV/0!</v>
      </c>
      <c r="AO488" s="62" t="e">
        <f t="shared" si="113"/>
        <v>#DIV/0!</v>
      </c>
      <c r="AP488" s="62">
        <f t="shared" si="114"/>
        <v>-1</v>
      </c>
      <c r="AQ488" s="62" t="e">
        <f t="shared" si="115"/>
        <v>#DIV/0!</v>
      </c>
      <c r="AR488" s="62" t="e">
        <f t="shared" si="116"/>
        <v>#DIV/0!</v>
      </c>
      <c r="AS488" s="62">
        <f t="shared" si="117"/>
        <v>-1</v>
      </c>
      <c r="AT488" s="62" t="e">
        <f t="shared" si="118"/>
        <v>#DIV/0!</v>
      </c>
      <c r="AU488" s="62">
        <f t="shared" si="119"/>
        <v>-1</v>
      </c>
    </row>
    <row r="489" spans="1:47" x14ac:dyDescent="0.25">
      <c r="A489" s="56">
        <v>2023</v>
      </c>
      <c r="B489" s="57">
        <v>304</v>
      </c>
      <c r="C489" s="58" t="s">
        <v>731</v>
      </c>
      <c r="D489" s="55">
        <v>0</v>
      </c>
      <c r="E489" s="55">
        <v>108611265.10419083</v>
      </c>
      <c r="F489" s="55">
        <v>85000000</v>
      </c>
      <c r="G489" s="55">
        <v>510000000</v>
      </c>
      <c r="H489" s="55">
        <v>0</v>
      </c>
      <c r="I489" s="55">
        <v>545900000</v>
      </c>
      <c r="J489" s="55">
        <v>0</v>
      </c>
      <c r="K489" s="55">
        <v>0</v>
      </c>
      <c r="L489" s="55">
        <v>2816478047</v>
      </c>
      <c r="M489" s="55">
        <v>0</v>
      </c>
      <c r="N489" s="55">
        <v>0</v>
      </c>
      <c r="O489" s="55">
        <v>0</v>
      </c>
      <c r="P489" s="55">
        <v>4065989312.1041908</v>
      </c>
      <c r="R489" s="55">
        <v>0</v>
      </c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>
        <f t="shared" si="120"/>
        <v>0</v>
      </c>
      <c r="AF489" s="11">
        <v>304</v>
      </c>
      <c r="AG489" s="5" t="s">
        <v>731</v>
      </c>
      <c r="AH489" s="6">
        <f>+AH490+AH509</f>
        <v>0</v>
      </c>
      <c r="AI489" s="55" t="e">
        <f t="shared" si="107"/>
        <v>#DIV/0!</v>
      </c>
      <c r="AJ489" s="55">
        <f t="shared" si="108"/>
        <v>-1</v>
      </c>
      <c r="AK489" s="55">
        <f t="shared" si="109"/>
        <v>-1</v>
      </c>
      <c r="AL489" s="55">
        <f t="shared" si="110"/>
        <v>-1</v>
      </c>
      <c r="AM489" s="55" t="e">
        <f t="shared" si="111"/>
        <v>#DIV/0!</v>
      </c>
      <c r="AN489" s="55">
        <f t="shared" si="112"/>
        <v>-1</v>
      </c>
      <c r="AO489" s="55" t="e">
        <f t="shared" si="113"/>
        <v>#DIV/0!</v>
      </c>
      <c r="AP489" s="55" t="e">
        <f t="shared" si="114"/>
        <v>#DIV/0!</v>
      </c>
      <c r="AQ489" s="55">
        <f t="shared" si="115"/>
        <v>-1</v>
      </c>
      <c r="AR489" s="55" t="e">
        <f t="shared" si="116"/>
        <v>#DIV/0!</v>
      </c>
      <c r="AS489" s="55" t="e">
        <f t="shared" si="117"/>
        <v>#DIV/0!</v>
      </c>
      <c r="AT489" s="55" t="e">
        <f t="shared" si="118"/>
        <v>#DIV/0!</v>
      </c>
      <c r="AU489" s="55">
        <f t="shared" si="119"/>
        <v>-1</v>
      </c>
    </row>
    <row r="490" spans="1:47" x14ac:dyDescent="0.25">
      <c r="A490" s="56">
        <v>2023</v>
      </c>
      <c r="B490" s="57">
        <v>30401</v>
      </c>
      <c r="C490" s="58" t="s">
        <v>732</v>
      </c>
      <c r="D490" s="55">
        <v>0</v>
      </c>
      <c r="E490" s="55">
        <v>108611265.10419083</v>
      </c>
      <c r="F490" s="55">
        <v>85000000</v>
      </c>
      <c r="G490" s="55">
        <v>510000000</v>
      </c>
      <c r="H490" s="55">
        <v>0</v>
      </c>
      <c r="I490" s="55">
        <v>0</v>
      </c>
      <c r="J490" s="55">
        <v>0</v>
      </c>
      <c r="K490" s="55">
        <v>0</v>
      </c>
      <c r="L490" s="55">
        <v>2816478047</v>
      </c>
      <c r="M490" s="55">
        <v>0</v>
      </c>
      <c r="N490" s="55">
        <v>0</v>
      </c>
      <c r="O490" s="55">
        <v>0</v>
      </c>
      <c r="P490" s="55">
        <v>3520089312.1041908</v>
      </c>
      <c r="R490" s="55">
        <v>0</v>
      </c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>
        <f t="shared" si="120"/>
        <v>0</v>
      </c>
      <c r="AF490" s="11">
        <v>30401</v>
      </c>
      <c r="AG490" s="5" t="s">
        <v>732</v>
      </c>
      <c r="AH490" s="6">
        <f>+AH491</f>
        <v>0</v>
      </c>
      <c r="AI490" s="55" t="e">
        <f t="shared" si="107"/>
        <v>#DIV/0!</v>
      </c>
      <c r="AJ490" s="55">
        <f t="shared" si="108"/>
        <v>-1</v>
      </c>
      <c r="AK490" s="55">
        <f t="shared" si="109"/>
        <v>-1</v>
      </c>
      <c r="AL490" s="55">
        <f t="shared" si="110"/>
        <v>-1</v>
      </c>
      <c r="AM490" s="55" t="e">
        <f t="shared" si="111"/>
        <v>#DIV/0!</v>
      </c>
      <c r="AN490" s="55" t="e">
        <f t="shared" si="112"/>
        <v>#DIV/0!</v>
      </c>
      <c r="AO490" s="55" t="e">
        <f t="shared" si="113"/>
        <v>#DIV/0!</v>
      </c>
      <c r="AP490" s="55" t="e">
        <f t="shared" si="114"/>
        <v>#DIV/0!</v>
      </c>
      <c r="AQ490" s="55">
        <f t="shared" si="115"/>
        <v>-1</v>
      </c>
      <c r="AR490" s="55" t="e">
        <f t="shared" si="116"/>
        <v>#DIV/0!</v>
      </c>
      <c r="AS490" s="55" t="e">
        <f t="shared" si="117"/>
        <v>#DIV/0!</v>
      </c>
      <c r="AT490" s="55" t="e">
        <f t="shared" si="118"/>
        <v>#DIV/0!</v>
      </c>
      <c r="AU490" s="55">
        <f t="shared" si="119"/>
        <v>-1</v>
      </c>
    </row>
    <row r="491" spans="1:47" x14ac:dyDescent="0.25">
      <c r="A491" s="56">
        <v>2023</v>
      </c>
      <c r="B491" s="57">
        <v>3040101</v>
      </c>
      <c r="C491" s="58" t="s">
        <v>733</v>
      </c>
      <c r="D491" s="55">
        <v>0</v>
      </c>
      <c r="E491" s="55">
        <v>108611265.10419083</v>
      </c>
      <c r="F491" s="55">
        <v>85000000</v>
      </c>
      <c r="G491" s="55">
        <v>510000000</v>
      </c>
      <c r="H491" s="55">
        <v>0</v>
      </c>
      <c r="I491" s="55">
        <v>0</v>
      </c>
      <c r="J491" s="55">
        <v>0</v>
      </c>
      <c r="K491" s="55">
        <v>0</v>
      </c>
      <c r="L491" s="55">
        <v>2816478047</v>
      </c>
      <c r="M491" s="55">
        <v>0</v>
      </c>
      <c r="N491" s="55">
        <v>0</v>
      </c>
      <c r="O491" s="55">
        <v>0</v>
      </c>
      <c r="P491" s="55">
        <v>3520089312.1041908</v>
      </c>
      <c r="R491" s="55">
        <v>0</v>
      </c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>
        <f t="shared" si="120"/>
        <v>0</v>
      </c>
      <c r="AF491" s="11">
        <v>3040101</v>
      </c>
      <c r="AG491" s="5" t="s">
        <v>733</v>
      </c>
      <c r="AH491" s="6">
        <f>+AH492+AH495+AH498+AH500+AH504+AH507</f>
        <v>0</v>
      </c>
      <c r="AI491" s="55" t="e">
        <f t="shared" si="107"/>
        <v>#DIV/0!</v>
      </c>
      <c r="AJ491" s="55">
        <f t="shared" si="108"/>
        <v>-1</v>
      </c>
      <c r="AK491" s="55">
        <f t="shared" si="109"/>
        <v>-1</v>
      </c>
      <c r="AL491" s="55">
        <f t="shared" si="110"/>
        <v>-1</v>
      </c>
      <c r="AM491" s="55" t="e">
        <f t="shared" si="111"/>
        <v>#DIV/0!</v>
      </c>
      <c r="AN491" s="55" t="e">
        <f t="shared" si="112"/>
        <v>#DIV/0!</v>
      </c>
      <c r="AO491" s="55" t="e">
        <f t="shared" si="113"/>
        <v>#DIV/0!</v>
      </c>
      <c r="AP491" s="55" t="e">
        <f t="shared" si="114"/>
        <v>#DIV/0!</v>
      </c>
      <c r="AQ491" s="55">
        <f t="shared" si="115"/>
        <v>-1</v>
      </c>
      <c r="AR491" s="55" t="e">
        <f t="shared" si="116"/>
        <v>#DIV/0!</v>
      </c>
      <c r="AS491" s="55" t="e">
        <f t="shared" si="117"/>
        <v>#DIV/0!</v>
      </c>
      <c r="AT491" s="55" t="e">
        <f t="shared" si="118"/>
        <v>#DIV/0!</v>
      </c>
      <c r="AU491" s="55">
        <f t="shared" si="119"/>
        <v>-1</v>
      </c>
    </row>
    <row r="492" spans="1:47" x14ac:dyDescent="0.25">
      <c r="A492" s="56">
        <v>2023</v>
      </c>
      <c r="B492" s="57">
        <v>304010101</v>
      </c>
      <c r="C492" s="58" t="s">
        <v>734</v>
      </c>
      <c r="D492" s="55">
        <v>0</v>
      </c>
      <c r="E492" s="55">
        <v>0</v>
      </c>
      <c r="F492" s="55">
        <v>5000000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10000000</v>
      </c>
      <c r="M492" s="55">
        <v>0</v>
      </c>
      <c r="N492" s="55">
        <v>0</v>
      </c>
      <c r="O492" s="55">
        <v>0</v>
      </c>
      <c r="P492" s="55">
        <v>15000000</v>
      </c>
      <c r="R492" s="55">
        <v>0</v>
      </c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>
        <f t="shared" si="120"/>
        <v>0</v>
      </c>
      <c r="AF492" s="14">
        <v>304010101</v>
      </c>
      <c r="AG492" s="9" t="s">
        <v>734</v>
      </c>
      <c r="AH492" s="10">
        <f>+AH493+AH494</f>
        <v>0</v>
      </c>
      <c r="AI492" s="55" t="e">
        <f t="shared" si="107"/>
        <v>#DIV/0!</v>
      </c>
      <c r="AJ492" s="55" t="e">
        <f t="shared" si="108"/>
        <v>#DIV/0!</v>
      </c>
      <c r="AK492" s="55">
        <f t="shared" si="109"/>
        <v>-1</v>
      </c>
      <c r="AL492" s="55" t="e">
        <f t="shared" si="110"/>
        <v>#DIV/0!</v>
      </c>
      <c r="AM492" s="55" t="e">
        <f t="shared" si="111"/>
        <v>#DIV/0!</v>
      </c>
      <c r="AN492" s="55" t="e">
        <f t="shared" si="112"/>
        <v>#DIV/0!</v>
      </c>
      <c r="AO492" s="55" t="e">
        <f t="shared" si="113"/>
        <v>#DIV/0!</v>
      </c>
      <c r="AP492" s="55" t="e">
        <f t="shared" si="114"/>
        <v>#DIV/0!</v>
      </c>
      <c r="AQ492" s="55">
        <f t="shared" si="115"/>
        <v>-1</v>
      </c>
      <c r="AR492" s="55" t="e">
        <f t="shared" si="116"/>
        <v>#DIV/0!</v>
      </c>
      <c r="AS492" s="55" t="e">
        <f t="shared" si="117"/>
        <v>#DIV/0!</v>
      </c>
      <c r="AT492" s="55" t="e">
        <f t="shared" si="118"/>
        <v>#DIV/0!</v>
      </c>
      <c r="AU492" s="55">
        <f t="shared" si="119"/>
        <v>-1</v>
      </c>
    </row>
    <row r="493" spans="1:47" x14ac:dyDescent="0.25">
      <c r="A493" s="59">
        <v>2023</v>
      </c>
      <c r="B493" s="67">
        <v>30401010101</v>
      </c>
      <c r="C493" s="61" t="s">
        <v>735</v>
      </c>
      <c r="D493" s="62"/>
      <c r="E493" s="62"/>
      <c r="F493" s="62"/>
      <c r="G493" s="62"/>
      <c r="H493" s="62"/>
      <c r="I493" s="62"/>
      <c r="J493" s="62"/>
      <c r="K493" s="62"/>
      <c r="L493" s="62">
        <v>10000000</v>
      </c>
      <c r="M493" s="62"/>
      <c r="N493" s="62"/>
      <c r="O493" s="62"/>
      <c r="P493" s="62">
        <v>10000000</v>
      </c>
      <c r="R493" s="62">
        <v>0</v>
      </c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>
        <f t="shared" si="120"/>
        <v>0</v>
      </c>
      <c r="AF493" s="43">
        <v>30401010101</v>
      </c>
      <c r="AG493" s="25" t="s">
        <v>735</v>
      </c>
      <c r="AH493" s="26">
        <v>0</v>
      </c>
      <c r="AI493" s="62" t="e">
        <f t="shared" si="107"/>
        <v>#DIV/0!</v>
      </c>
      <c r="AJ493" s="62" t="e">
        <f t="shared" si="108"/>
        <v>#DIV/0!</v>
      </c>
      <c r="AK493" s="62" t="e">
        <f t="shared" si="109"/>
        <v>#DIV/0!</v>
      </c>
      <c r="AL493" s="62" t="e">
        <f t="shared" si="110"/>
        <v>#DIV/0!</v>
      </c>
      <c r="AM493" s="62" t="e">
        <f t="shared" si="111"/>
        <v>#DIV/0!</v>
      </c>
      <c r="AN493" s="62" t="e">
        <f t="shared" si="112"/>
        <v>#DIV/0!</v>
      </c>
      <c r="AO493" s="62" t="e">
        <f t="shared" si="113"/>
        <v>#DIV/0!</v>
      </c>
      <c r="AP493" s="62" t="e">
        <f t="shared" si="114"/>
        <v>#DIV/0!</v>
      </c>
      <c r="AQ493" s="62">
        <f t="shared" si="115"/>
        <v>-1</v>
      </c>
      <c r="AR493" s="62" t="e">
        <f t="shared" si="116"/>
        <v>#DIV/0!</v>
      </c>
      <c r="AS493" s="62" t="e">
        <f t="shared" si="117"/>
        <v>#DIV/0!</v>
      </c>
      <c r="AT493" s="62" t="e">
        <f t="shared" si="118"/>
        <v>#DIV/0!</v>
      </c>
      <c r="AU493" s="62">
        <f t="shared" si="119"/>
        <v>-1</v>
      </c>
    </row>
    <row r="494" spans="1:47" x14ac:dyDescent="0.25">
      <c r="A494" s="59">
        <v>2023</v>
      </c>
      <c r="B494" s="68">
        <v>30401010102</v>
      </c>
      <c r="C494" s="61" t="s">
        <v>736</v>
      </c>
      <c r="D494" s="62"/>
      <c r="E494" s="62"/>
      <c r="F494" s="62">
        <v>5000000</v>
      </c>
      <c r="G494" s="62"/>
      <c r="H494" s="62"/>
      <c r="I494" s="62"/>
      <c r="J494" s="62"/>
      <c r="K494" s="62"/>
      <c r="L494" s="62">
        <v>0</v>
      </c>
      <c r="M494" s="62"/>
      <c r="N494" s="62"/>
      <c r="O494" s="62"/>
      <c r="P494" s="62">
        <v>5000000</v>
      </c>
      <c r="R494" s="62">
        <v>0</v>
      </c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>
        <f t="shared" si="120"/>
        <v>0</v>
      </c>
      <c r="AF494" s="44">
        <v>30401010102</v>
      </c>
      <c r="AG494" s="25" t="s">
        <v>736</v>
      </c>
      <c r="AH494" s="26">
        <v>0</v>
      </c>
      <c r="AI494" s="62" t="e">
        <f t="shared" si="107"/>
        <v>#DIV/0!</v>
      </c>
      <c r="AJ494" s="62" t="e">
        <f t="shared" si="108"/>
        <v>#DIV/0!</v>
      </c>
      <c r="AK494" s="62">
        <f t="shared" si="109"/>
        <v>-1</v>
      </c>
      <c r="AL494" s="62" t="e">
        <f t="shared" si="110"/>
        <v>#DIV/0!</v>
      </c>
      <c r="AM494" s="62" t="e">
        <f t="shared" si="111"/>
        <v>#DIV/0!</v>
      </c>
      <c r="AN494" s="62" t="e">
        <f t="shared" si="112"/>
        <v>#DIV/0!</v>
      </c>
      <c r="AO494" s="62" t="e">
        <f t="shared" si="113"/>
        <v>#DIV/0!</v>
      </c>
      <c r="AP494" s="62" t="e">
        <f t="shared" si="114"/>
        <v>#DIV/0!</v>
      </c>
      <c r="AQ494" s="62" t="e">
        <f t="shared" si="115"/>
        <v>#DIV/0!</v>
      </c>
      <c r="AR494" s="62" t="e">
        <f t="shared" si="116"/>
        <v>#DIV/0!</v>
      </c>
      <c r="AS494" s="62" t="e">
        <f t="shared" si="117"/>
        <v>#DIV/0!</v>
      </c>
      <c r="AT494" s="62" t="e">
        <f t="shared" si="118"/>
        <v>#DIV/0!</v>
      </c>
      <c r="AU494" s="62">
        <f t="shared" si="119"/>
        <v>-1</v>
      </c>
    </row>
    <row r="495" spans="1:47" x14ac:dyDescent="0.25">
      <c r="A495" s="56">
        <v>2023</v>
      </c>
      <c r="B495" s="57">
        <v>304010102</v>
      </c>
      <c r="C495" s="58" t="s">
        <v>737</v>
      </c>
      <c r="D495" s="55">
        <v>0</v>
      </c>
      <c r="E495" s="55">
        <v>0</v>
      </c>
      <c r="F495" s="55">
        <v>80000000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100000000</v>
      </c>
      <c r="M495" s="55">
        <v>0</v>
      </c>
      <c r="N495" s="55">
        <v>0</v>
      </c>
      <c r="O495" s="55">
        <v>0</v>
      </c>
      <c r="P495" s="55">
        <v>180000000</v>
      </c>
      <c r="R495" s="55">
        <v>0</v>
      </c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>
        <f t="shared" si="120"/>
        <v>0</v>
      </c>
      <c r="AF495" s="14">
        <v>304010102</v>
      </c>
      <c r="AG495" s="9" t="s">
        <v>737</v>
      </c>
      <c r="AH495" s="10">
        <f>+AH496+AH497</f>
        <v>0</v>
      </c>
      <c r="AI495" s="55" t="e">
        <f t="shared" si="107"/>
        <v>#DIV/0!</v>
      </c>
      <c r="AJ495" s="55" t="e">
        <f t="shared" si="108"/>
        <v>#DIV/0!</v>
      </c>
      <c r="AK495" s="55">
        <f t="shared" si="109"/>
        <v>-1</v>
      </c>
      <c r="AL495" s="55" t="e">
        <f t="shared" si="110"/>
        <v>#DIV/0!</v>
      </c>
      <c r="AM495" s="55" t="e">
        <f t="shared" si="111"/>
        <v>#DIV/0!</v>
      </c>
      <c r="AN495" s="55" t="e">
        <f t="shared" si="112"/>
        <v>#DIV/0!</v>
      </c>
      <c r="AO495" s="55" t="e">
        <f t="shared" si="113"/>
        <v>#DIV/0!</v>
      </c>
      <c r="AP495" s="55" t="e">
        <f t="shared" si="114"/>
        <v>#DIV/0!</v>
      </c>
      <c r="AQ495" s="55">
        <f t="shared" si="115"/>
        <v>-1</v>
      </c>
      <c r="AR495" s="55" t="e">
        <f t="shared" si="116"/>
        <v>#DIV/0!</v>
      </c>
      <c r="AS495" s="55" t="e">
        <f t="shared" si="117"/>
        <v>#DIV/0!</v>
      </c>
      <c r="AT495" s="55" t="e">
        <f t="shared" si="118"/>
        <v>#DIV/0!</v>
      </c>
      <c r="AU495" s="55">
        <f t="shared" si="119"/>
        <v>-1</v>
      </c>
    </row>
    <row r="496" spans="1:47" x14ac:dyDescent="0.25">
      <c r="A496" s="59">
        <v>2023</v>
      </c>
      <c r="B496" s="67">
        <v>30401010201</v>
      </c>
      <c r="C496" s="61" t="s">
        <v>738</v>
      </c>
      <c r="D496" s="62"/>
      <c r="E496" s="62"/>
      <c r="F496" s="62"/>
      <c r="G496" s="62"/>
      <c r="H496" s="62"/>
      <c r="I496" s="62"/>
      <c r="J496" s="62"/>
      <c r="K496" s="62"/>
      <c r="L496" s="62">
        <v>100000000</v>
      </c>
      <c r="M496" s="62"/>
      <c r="N496" s="62"/>
      <c r="O496" s="62"/>
      <c r="P496" s="62">
        <v>100000000</v>
      </c>
      <c r="R496" s="62">
        <v>0</v>
      </c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>
        <f t="shared" si="120"/>
        <v>0</v>
      </c>
      <c r="AF496" s="43">
        <v>30401010201</v>
      </c>
      <c r="AG496" s="25" t="s">
        <v>738</v>
      </c>
      <c r="AH496" s="26">
        <v>0</v>
      </c>
      <c r="AI496" s="62" t="e">
        <f t="shared" si="107"/>
        <v>#DIV/0!</v>
      </c>
      <c r="AJ496" s="62" t="e">
        <f t="shared" si="108"/>
        <v>#DIV/0!</v>
      </c>
      <c r="AK496" s="62" t="e">
        <f t="shared" si="109"/>
        <v>#DIV/0!</v>
      </c>
      <c r="AL496" s="62" t="e">
        <f t="shared" si="110"/>
        <v>#DIV/0!</v>
      </c>
      <c r="AM496" s="62" t="e">
        <f t="shared" si="111"/>
        <v>#DIV/0!</v>
      </c>
      <c r="AN496" s="62" t="e">
        <f t="shared" si="112"/>
        <v>#DIV/0!</v>
      </c>
      <c r="AO496" s="62" t="e">
        <f t="shared" si="113"/>
        <v>#DIV/0!</v>
      </c>
      <c r="AP496" s="62" t="e">
        <f t="shared" si="114"/>
        <v>#DIV/0!</v>
      </c>
      <c r="AQ496" s="62">
        <f t="shared" si="115"/>
        <v>-1</v>
      </c>
      <c r="AR496" s="62" t="e">
        <f t="shared" si="116"/>
        <v>#DIV/0!</v>
      </c>
      <c r="AS496" s="62" t="e">
        <f t="shared" si="117"/>
        <v>#DIV/0!</v>
      </c>
      <c r="AT496" s="62" t="e">
        <f t="shared" si="118"/>
        <v>#DIV/0!</v>
      </c>
      <c r="AU496" s="62">
        <f t="shared" si="119"/>
        <v>-1</v>
      </c>
    </row>
    <row r="497" spans="1:47" x14ac:dyDescent="0.25">
      <c r="A497" s="59">
        <v>2023</v>
      </c>
      <c r="B497" s="68">
        <v>30401010202</v>
      </c>
      <c r="C497" s="61" t="s">
        <v>739</v>
      </c>
      <c r="D497" s="62"/>
      <c r="E497" s="62"/>
      <c r="F497" s="62">
        <v>80000000</v>
      </c>
      <c r="G497" s="62"/>
      <c r="H497" s="62"/>
      <c r="I497" s="62"/>
      <c r="J497" s="62"/>
      <c r="K497" s="62"/>
      <c r="L497" s="62"/>
      <c r="M497" s="62"/>
      <c r="N497" s="62"/>
      <c r="O497" s="62"/>
      <c r="P497" s="62">
        <v>80000000</v>
      </c>
      <c r="R497" s="62">
        <v>0</v>
      </c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>
        <f t="shared" si="120"/>
        <v>0</v>
      </c>
      <c r="AF497" s="44">
        <v>30401010202</v>
      </c>
      <c r="AG497" s="25" t="s">
        <v>739</v>
      </c>
      <c r="AH497" s="26">
        <v>0</v>
      </c>
      <c r="AI497" s="62" t="e">
        <f t="shared" si="107"/>
        <v>#DIV/0!</v>
      </c>
      <c r="AJ497" s="62" t="e">
        <f t="shared" si="108"/>
        <v>#DIV/0!</v>
      </c>
      <c r="AK497" s="62">
        <f t="shared" si="109"/>
        <v>-1</v>
      </c>
      <c r="AL497" s="62" t="e">
        <f t="shared" si="110"/>
        <v>#DIV/0!</v>
      </c>
      <c r="AM497" s="62" t="e">
        <f t="shared" si="111"/>
        <v>#DIV/0!</v>
      </c>
      <c r="AN497" s="62" t="e">
        <f t="shared" si="112"/>
        <v>#DIV/0!</v>
      </c>
      <c r="AO497" s="62" t="e">
        <f t="shared" si="113"/>
        <v>#DIV/0!</v>
      </c>
      <c r="AP497" s="62" t="e">
        <f t="shared" si="114"/>
        <v>#DIV/0!</v>
      </c>
      <c r="AQ497" s="62" t="e">
        <f t="shared" si="115"/>
        <v>#DIV/0!</v>
      </c>
      <c r="AR497" s="62" t="e">
        <f t="shared" si="116"/>
        <v>#DIV/0!</v>
      </c>
      <c r="AS497" s="62" t="e">
        <f t="shared" si="117"/>
        <v>#DIV/0!</v>
      </c>
      <c r="AT497" s="62" t="e">
        <f t="shared" si="118"/>
        <v>#DIV/0!</v>
      </c>
      <c r="AU497" s="62">
        <f t="shared" si="119"/>
        <v>-1</v>
      </c>
    </row>
    <row r="498" spans="1:47" x14ac:dyDescent="0.25">
      <c r="A498" s="56">
        <v>2023</v>
      </c>
      <c r="B498" s="57">
        <v>304010104</v>
      </c>
      <c r="C498" s="58" t="s">
        <v>740</v>
      </c>
      <c r="D498" s="55">
        <v>0</v>
      </c>
      <c r="E498" s="55">
        <v>0</v>
      </c>
      <c r="F498" s="55">
        <v>0</v>
      </c>
      <c r="G498" s="55">
        <v>20000000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20000000</v>
      </c>
      <c r="R498" s="55">
        <v>0</v>
      </c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>
        <f t="shared" si="120"/>
        <v>0</v>
      </c>
      <c r="AF498" s="14">
        <v>304010104</v>
      </c>
      <c r="AG498" s="9" t="s">
        <v>740</v>
      </c>
      <c r="AH498" s="10">
        <f>+AH499</f>
        <v>0</v>
      </c>
      <c r="AI498" s="55" t="e">
        <f t="shared" si="107"/>
        <v>#DIV/0!</v>
      </c>
      <c r="AJ498" s="55" t="e">
        <f t="shared" si="108"/>
        <v>#DIV/0!</v>
      </c>
      <c r="AK498" s="55" t="e">
        <f t="shared" si="109"/>
        <v>#DIV/0!</v>
      </c>
      <c r="AL498" s="55">
        <f t="shared" si="110"/>
        <v>-1</v>
      </c>
      <c r="AM498" s="55" t="e">
        <f t="shared" si="111"/>
        <v>#DIV/0!</v>
      </c>
      <c r="AN498" s="55" t="e">
        <f t="shared" si="112"/>
        <v>#DIV/0!</v>
      </c>
      <c r="AO498" s="55" t="e">
        <f t="shared" si="113"/>
        <v>#DIV/0!</v>
      </c>
      <c r="AP498" s="55" t="e">
        <f t="shared" si="114"/>
        <v>#DIV/0!</v>
      </c>
      <c r="AQ498" s="55" t="e">
        <f t="shared" si="115"/>
        <v>#DIV/0!</v>
      </c>
      <c r="AR498" s="55" t="e">
        <f t="shared" si="116"/>
        <v>#DIV/0!</v>
      </c>
      <c r="AS498" s="55" t="e">
        <f t="shared" si="117"/>
        <v>#DIV/0!</v>
      </c>
      <c r="AT498" s="55" t="e">
        <f t="shared" si="118"/>
        <v>#DIV/0!</v>
      </c>
      <c r="AU498" s="55">
        <f t="shared" si="119"/>
        <v>-1</v>
      </c>
    </row>
    <row r="499" spans="1:47" x14ac:dyDescent="0.25">
      <c r="A499" s="59">
        <v>2023</v>
      </c>
      <c r="B499" s="68">
        <v>30401010402</v>
      </c>
      <c r="C499" s="61" t="s">
        <v>741</v>
      </c>
      <c r="D499" s="62"/>
      <c r="E499" s="62"/>
      <c r="F499" s="62"/>
      <c r="G499" s="62">
        <v>20000000</v>
      </c>
      <c r="H499" s="62"/>
      <c r="I499" s="62"/>
      <c r="J499" s="62"/>
      <c r="K499" s="62"/>
      <c r="L499" s="62"/>
      <c r="M499" s="62"/>
      <c r="N499" s="62"/>
      <c r="O499" s="62"/>
      <c r="P499" s="62">
        <v>20000000</v>
      </c>
      <c r="R499" s="62">
        <v>0</v>
      </c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>
        <f t="shared" si="120"/>
        <v>0</v>
      </c>
      <c r="AF499" s="44">
        <v>30401010402</v>
      </c>
      <c r="AG499" s="25" t="s">
        <v>741</v>
      </c>
      <c r="AH499" s="26">
        <v>0</v>
      </c>
      <c r="AI499" s="62" t="e">
        <f t="shared" si="107"/>
        <v>#DIV/0!</v>
      </c>
      <c r="AJ499" s="62" t="e">
        <f t="shared" si="108"/>
        <v>#DIV/0!</v>
      </c>
      <c r="AK499" s="62" t="e">
        <f t="shared" si="109"/>
        <v>#DIV/0!</v>
      </c>
      <c r="AL499" s="62">
        <f t="shared" si="110"/>
        <v>-1</v>
      </c>
      <c r="AM499" s="62" t="e">
        <f t="shared" si="111"/>
        <v>#DIV/0!</v>
      </c>
      <c r="AN499" s="62" t="e">
        <f t="shared" si="112"/>
        <v>#DIV/0!</v>
      </c>
      <c r="AO499" s="62" t="e">
        <f t="shared" si="113"/>
        <v>#DIV/0!</v>
      </c>
      <c r="AP499" s="62" t="e">
        <f t="shared" si="114"/>
        <v>#DIV/0!</v>
      </c>
      <c r="AQ499" s="62" t="e">
        <f t="shared" si="115"/>
        <v>#DIV/0!</v>
      </c>
      <c r="AR499" s="62" t="e">
        <f t="shared" si="116"/>
        <v>#DIV/0!</v>
      </c>
      <c r="AS499" s="62" t="e">
        <f t="shared" si="117"/>
        <v>#DIV/0!</v>
      </c>
      <c r="AT499" s="62" t="e">
        <f t="shared" si="118"/>
        <v>#DIV/0!</v>
      </c>
      <c r="AU499" s="62">
        <f t="shared" si="119"/>
        <v>-1</v>
      </c>
    </row>
    <row r="500" spans="1:47" x14ac:dyDescent="0.25">
      <c r="A500" s="56">
        <v>2023</v>
      </c>
      <c r="B500" s="57">
        <v>304010105</v>
      </c>
      <c r="C500" s="58" t="s">
        <v>742</v>
      </c>
      <c r="D500" s="55">
        <v>0</v>
      </c>
      <c r="E500" s="55">
        <v>0</v>
      </c>
      <c r="F500" s="55">
        <v>0</v>
      </c>
      <c r="G500" s="55">
        <v>150000000</v>
      </c>
      <c r="H500" s="55">
        <v>0</v>
      </c>
      <c r="I500" s="55">
        <v>0</v>
      </c>
      <c r="J500" s="55">
        <v>0</v>
      </c>
      <c r="K500" s="55">
        <v>0</v>
      </c>
      <c r="L500" s="55">
        <v>2456478047</v>
      </c>
      <c r="M500" s="55">
        <v>0</v>
      </c>
      <c r="N500" s="55">
        <v>0</v>
      </c>
      <c r="O500" s="55">
        <v>0</v>
      </c>
      <c r="P500" s="55">
        <v>2606478047</v>
      </c>
      <c r="R500" s="55">
        <v>0</v>
      </c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>
        <f t="shared" si="120"/>
        <v>0</v>
      </c>
      <c r="AF500" s="14">
        <v>304010105</v>
      </c>
      <c r="AG500" s="9" t="s">
        <v>742</v>
      </c>
      <c r="AH500" s="10">
        <f>+AH501+AH502+AH503</f>
        <v>0</v>
      </c>
      <c r="AI500" s="55" t="e">
        <f t="shared" si="107"/>
        <v>#DIV/0!</v>
      </c>
      <c r="AJ500" s="55" t="e">
        <f t="shared" si="108"/>
        <v>#DIV/0!</v>
      </c>
      <c r="AK500" s="55" t="e">
        <f t="shared" si="109"/>
        <v>#DIV/0!</v>
      </c>
      <c r="AL500" s="55">
        <f t="shared" si="110"/>
        <v>-1</v>
      </c>
      <c r="AM500" s="55" t="e">
        <f t="shared" si="111"/>
        <v>#DIV/0!</v>
      </c>
      <c r="AN500" s="55" t="e">
        <f t="shared" si="112"/>
        <v>#DIV/0!</v>
      </c>
      <c r="AO500" s="55" t="e">
        <f t="shared" si="113"/>
        <v>#DIV/0!</v>
      </c>
      <c r="AP500" s="55" t="e">
        <f t="shared" si="114"/>
        <v>#DIV/0!</v>
      </c>
      <c r="AQ500" s="55">
        <f t="shared" si="115"/>
        <v>-1</v>
      </c>
      <c r="AR500" s="55" t="e">
        <f t="shared" si="116"/>
        <v>#DIV/0!</v>
      </c>
      <c r="AS500" s="55" t="e">
        <f t="shared" si="117"/>
        <v>#DIV/0!</v>
      </c>
      <c r="AT500" s="55" t="e">
        <f t="shared" si="118"/>
        <v>#DIV/0!</v>
      </c>
      <c r="AU500" s="55">
        <f t="shared" si="119"/>
        <v>-1</v>
      </c>
    </row>
    <row r="501" spans="1:47" x14ac:dyDescent="0.25">
      <c r="A501" s="59">
        <v>2023</v>
      </c>
      <c r="B501" s="67">
        <v>30401010501</v>
      </c>
      <c r="C501" s="61" t="s">
        <v>743</v>
      </c>
      <c r="D501" s="62"/>
      <c r="E501" s="62"/>
      <c r="F501" s="62"/>
      <c r="G501" s="62"/>
      <c r="H501" s="62"/>
      <c r="I501" s="62"/>
      <c r="J501" s="62"/>
      <c r="K501" s="62"/>
      <c r="L501" s="62">
        <v>2456478047</v>
      </c>
      <c r="M501" s="62"/>
      <c r="N501" s="62"/>
      <c r="O501" s="62"/>
      <c r="P501" s="62">
        <v>2456478047</v>
      </c>
      <c r="R501" s="62">
        <v>0</v>
      </c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>
        <f t="shared" si="120"/>
        <v>0</v>
      </c>
      <c r="AF501" s="43">
        <v>30401010501</v>
      </c>
      <c r="AG501" s="25" t="s">
        <v>743</v>
      </c>
      <c r="AH501" s="26">
        <v>0</v>
      </c>
      <c r="AI501" s="62" t="e">
        <f t="shared" si="107"/>
        <v>#DIV/0!</v>
      </c>
      <c r="AJ501" s="62" t="e">
        <f t="shared" si="108"/>
        <v>#DIV/0!</v>
      </c>
      <c r="AK501" s="62" t="e">
        <f t="shared" si="109"/>
        <v>#DIV/0!</v>
      </c>
      <c r="AL501" s="62" t="e">
        <f t="shared" si="110"/>
        <v>#DIV/0!</v>
      </c>
      <c r="AM501" s="62" t="e">
        <f t="shared" si="111"/>
        <v>#DIV/0!</v>
      </c>
      <c r="AN501" s="62" t="e">
        <f t="shared" si="112"/>
        <v>#DIV/0!</v>
      </c>
      <c r="AO501" s="62" t="e">
        <f t="shared" si="113"/>
        <v>#DIV/0!</v>
      </c>
      <c r="AP501" s="62" t="e">
        <f t="shared" si="114"/>
        <v>#DIV/0!</v>
      </c>
      <c r="AQ501" s="62">
        <f t="shared" si="115"/>
        <v>-1</v>
      </c>
      <c r="AR501" s="62" t="e">
        <f t="shared" si="116"/>
        <v>#DIV/0!</v>
      </c>
      <c r="AS501" s="62" t="e">
        <f t="shared" si="117"/>
        <v>#DIV/0!</v>
      </c>
      <c r="AT501" s="62" t="e">
        <f t="shared" si="118"/>
        <v>#DIV/0!</v>
      </c>
      <c r="AU501" s="62">
        <f t="shared" si="119"/>
        <v>-1</v>
      </c>
    </row>
    <row r="502" spans="1:47" x14ac:dyDescent="0.25">
      <c r="A502" s="59">
        <v>2023</v>
      </c>
      <c r="B502" s="68">
        <v>30401010502</v>
      </c>
      <c r="C502" s="61" t="s">
        <v>744</v>
      </c>
      <c r="D502" s="62"/>
      <c r="E502" s="62"/>
      <c r="F502" s="62"/>
      <c r="G502" s="62">
        <v>150000000</v>
      </c>
      <c r="H502" s="62"/>
      <c r="I502" s="62"/>
      <c r="J502" s="62"/>
      <c r="K502" s="62"/>
      <c r="L502" s="62"/>
      <c r="M502" s="62"/>
      <c r="N502" s="62"/>
      <c r="O502" s="62"/>
      <c r="P502" s="62">
        <v>150000000</v>
      </c>
      <c r="R502" s="62">
        <v>0</v>
      </c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>
        <f t="shared" si="120"/>
        <v>0</v>
      </c>
      <c r="AF502" s="44">
        <v>30401010502</v>
      </c>
      <c r="AG502" s="25" t="s">
        <v>744</v>
      </c>
      <c r="AH502" s="26">
        <v>0</v>
      </c>
      <c r="AI502" s="62" t="e">
        <f t="shared" si="107"/>
        <v>#DIV/0!</v>
      </c>
      <c r="AJ502" s="62" t="e">
        <f t="shared" si="108"/>
        <v>#DIV/0!</v>
      </c>
      <c r="AK502" s="62" t="e">
        <f t="shared" si="109"/>
        <v>#DIV/0!</v>
      </c>
      <c r="AL502" s="62">
        <f t="shared" si="110"/>
        <v>-1</v>
      </c>
      <c r="AM502" s="62" t="e">
        <f t="shared" si="111"/>
        <v>#DIV/0!</v>
      </c>
      <c r="AN502" s="62" t="e">
        <f t="shared" si="112"/>
        <v>#DIV/0!</v>
      </c>
      <c r="AO502" s="62" t="e">
        <f t="shared" si="113"/>
        <v>#DIV/0!</v>
      </c>
      <c r="AP502" s="62" t="e">
        <f t="shared" si="114"/>
        <v>#DIV/0!</v>
      </c>
      <c r="AQ502" s="62" t="e">
        <f t="shared" si="115"/>
        <v>#DIV/0!</v>
      </c>
      <c r="AR502" s="62" t="e">
        <f t="shared" si="116"/>
        <v>#DIV/0!</v>
      </c>
      <c r="AS502" s="62" t="e">
        <f t="shared" si="117"/>
        <v>#DIV/0!</v>
      </c>
      <c r="AT502" s="62" t="e">
        <f t="shared" si="118"/>
        <v>#DIV/0!</v>
      </c>
      <c r="AU502" s="62">
        <f t="shared" si="119"/>
        <v>-1</v>
      </c>
    </row>
    <row r="503" spans="1:47" x14ac:dyDescent="0.25">
      <c r="A503" s="59"/>
      <c r="B503" s="45">
        <v>30401010503</v>
      </c>
      <c r="C503" s="25" t="s">
        <v>745</v>
      </c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24"/>
      <c r="R503" s="62">
        <v>0</v>
      </c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24"/>
      <c r="AF503" s="45">
        <v>30401010503</v>
      </c>
      <c r="AG503" s="25" t="s">
        <v>745</v>
      </c>
      <c r="AH503" s="26">
        <v>0</v>
      </c>
      <c r="AI503" s="62" t="e">
        <f t="shared" si="107"/>
        <v>#DIV/0!</v>
      </c>
      <c r="AJ503" s="62" t="e">
        <f t="shared" si="108"/>
        <v>#DIV/0!</v>
      </c>
      <c r="AK503" s="62" t="e">
        <f t="shared" si="109"/>
        <v>#DIV/0!</v>
      </c>
      <c r="AL503" s="62" t="e">
        <f t="shared" si="110"/>
        <v>#DIV/0!</v>
      </c>
      <c r="AM503" s="62" t="e">
        <f t="shared" si="111"/>
        <v>#DIV/0!</v>
      </c>
      <c r="AN503" s="62" t="e">
        <f t="shared" si="112"/>
        <v>#DIV/0!</v>
      </c>
      <c r="AO503" s="62" t="e">
        <f t="shared" si="113"/>
        <v>#DIV/0!</v>
      </c>
      <c r="AP503" s="62" t="e">
        <f t="shared" si="114"/>
        <v>#DIV/0!</v>
      </c>
      <c r="AQ503" s="62" t="e">
        <f t="shared" si="115"/>
        <v>#DIV/0!</v>
      </c>
      <c r="AR503" s="62" t="e">
        <f t="shared" si="116"/>
        <v>#DIV/0!</v>
      </c>
      <c r="AS503" s="62" t="e">
        <f t="shared" si="117"/>
        <v>#DIV/0!</v>
      </c>
      <c r="AT503" s="62" t="e">
        <f t="shared" si="118"/>
        <v>#DIV/0!</v>
      </c>
      <c r="AU503" s="62" t="e">
        <f t="shared" si="119"/>
        <v>#DIV/0!</v>
      </c>
    </row>
    <row r="504" spans="1:47" x14ac:dyDescent="0.25">
      <c r="A504" s="56">
        <v>2023</v>
      </c>
      <c r="B504" s="57">
        <v>304010106</v>
      </c>
      <c r="C504" s="58" t="s">
        <v>746</v>
      </c>
      <c r="D504" s="55">
        <v>0</v>
      </c>
      <c r="E504" s="55">
        <v>108611265.10419083</v>
      </c>
      <c r="F504" s="55">
        <v>0</v>
      </c>
      <c r="G504" s="55">
        <v>340000000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448611265.10419083</v>
      </c>
      <c r="R504" s="55">
        <v>0</v>
      </c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>
        <f t="shared" si="120"/>
        <v>0</v>
      </c>
      <c r="AF504" s="14">
        <v>304010106</v>
      </c>
      <c r="AG504" s="9" t="s">
        <v>746</v>
      </c>
      <c r="AH504" s="10">
        <f>+AH505+AH506</f>
        <v>0</v>
      </c>
      <c r="AI504" s="55" t="e">
        <f t="shared" si="107"/>
        <v>#DIV/0!</v>
      </c>
      <c r="AJ504" s="55">
        <f t="shared" si="108"/>
        <v>-1</v>
      </c>
      <c r="AK504" s="55" t="e">
        <f t="shared" si="109"/>
        <v>#DIV/0!</v>
      </c>
      <c r="AL504" s="55">
        <f t="shared" si="110"/>
        <v>-1</v>
      </c>
      <c r="AM504" s="55" t="e">
        <f t="shared" si="111"/>
        <v>#DIV/0!</v>
      </c>
      <c r="AN504" s="55" t="e">
        <f t="shared" si="112"/>
        <v>#DIV/0!</v>
      </c>
      <c r="AO504" s="55" t="e">
        <f t="shared" si="113"/>
        <v>#DIV/0!</v>
      </c>
      <c r="AP504" s="55" t="e">
        <f t="shared" si="114"/>
        <v>#DIV/0!</v>
      </c>
      <c r="AQ504" s="55" t="e">
        <f t="shared" si="115"/>
        <v>#DIV/0!</v>
      </c>
      <c r="AR504" s="55" t="e">
        <f t="shared" si="116"/>
        <v>#DIV/0!</v>
      </c>
      <c r="AS504" s="55" t="e">
        <f t="shared" si="117"/>
        <v>#DIV/0!</v>
      </c>
      <c r="AT504" s="55" t="e">
        <f t="shared" si="118"/>
        <v>#DIV/0!</v>
      </c>
      <c r="AU504" s="55">
        <f t="shared" si="119"/>
        <v>-1</v>
      </c>
    </row>
    <row r="505" spans="1:47" x14ac:dyDescent="0.25">
      <c r="A505" s="59">
        <v>2023</v>
      </c>
      <c r="B505" s="68">
        <v>30401010602</v>
      </c>
      <c r="C505" s="61" t="s">
        <v>747</v>
      </c>
      <c r="D505" s="62"/>
      <c r="E505" s="62"/>
      <c r="F505" s="62"/>
      <c r="G505" s="62">
        <v>340000000</v>
      </c>
      <c r="H505" s="62"/>
      <c r="I505" s="62"/>
      <c r="J505" s="62"/>
      <c r="K505" s="62"/>
      <c r="L505" s="62"/>
      <c r="M505" s="62"/>
      <c r="N505" s="62"/>
      <c r="O505" s="62"/>
      <c r="P505" s="62">
        <v>340000000</v>
      </c>
      <c r="R505" s="62">
        <v>0</v>
      </c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>
        <f t="shared" si="120"/>
        <v>0</v>
      </c>
      <c r="AF505" s="44">
        <v>30401010602</v>
      </c>
      <c r="AG505" s="25" t="s">
        <v>747</v>
      </c>
      <c r="AH505" s="26">
        <v>0</v>
      </c>
      <c r="AI505" s="62" t="e">
        <f t="shared" si="107"/>
        <v>#DIV/0!</v>
      </c>
      <c r="AJ505" s="62" t="e">
        <f t="shared" si="108"/>
        <v>#DIV/0!</v>
      </c>
      <c r="AK505" s="62" t="e">
        <f t="shared" si="109"/>
        <v>#DIV/0!</v>
      </c>
      <c r="AL505" s="62">
        <f t="shared" si="110"/>
        <v>-1</v>
      </c>
      <c r="AM505" s="62" t="e">
        <f t="shared" si="111"/>
        <v>#DIV/0!</v>
      </c>
      <c r="AN505" s="62" t="e">
        <f t="shared" si="112"/>
        <v>#DIV/0!</v>
      </c>
      <c r="AO505" s="62" t="e">
        <f t="shared" si="113"/>
        <v>#DIV/0!</v>
      </c>
      <c r="AP505" s="62" t="e">
        <f t="shared" si="114"/>
        <v>#DIV/0!</v>
      </c>
      <c r="AQ505" s="62" t="e">
        <f t="shared" si="115"/>
        <v>#DIV/0!</v>
      </c>
      <c r="AR505" s="62" t="e">
        <f t="shared" si="116"/>
        <v>#DIV/0!</v>
      </c>
      <c r="AS505" s="62" t="e">
        <f t="shared" si="117"/>
        <v>#DIV/0!</v>
      </c>
      <c r="AT505" s="62" t="e">
        <f t="shared" si="118"/>
        <v>#DIV/0!</v>
      </c>
      <c r="AU505" s="62">
        <f t="shared" si="119"/>
        <v>-1</v>
      </c>
    </row>
    <row r="506" spans="1:47" x14ac:dyDescent="0.25">
      <c r="A506" s="59">
        <v>2023</v>
      </c>
      <c r="B506" s="69">
        <v>30401010603</v>
      </c>
      <c r="C506" s="61" t="s">
        <v>748</v>
      </c>
      <c r="D506" s="62"/>
      <c r="E506" s="62">
        <v>108611265.10419083</v>
      </c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>
        <v>108611265.10419083</v>
      </c>
      <c r="R506" s="62">
        <v>0</v>
      </c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>
        <f t="shared" si="120"/>
        <v>0</v>
      </c>
      <c r="AF506" s="45">
        <v>30401010603</v>
      </c>
      <c r="AG506" s="25" t="s">
        <v>748</v>
      </c>
      <c r="AH506" s="26">
        <v>0</v>
      </c>
      <c r="AI506" s="62" t="e">
        <f t="shared" si="107"/>
        <v>#DIV/0!</v>
      </c>
      <c r="AJ506" s="62">
        <f t="shared" si="108"/>
        <v>-1</v>
      </c>
      <c r="AK506" s="62" t="e">
        <f t="shared" si="109"/>
        <v>#DIV/0!</v>
      </c>
      <c r="AL506" s="62" t="e">
        <f t="shared" si="110"/>
        <v>#DIV/0!</v>
      </c>
      <c r="AM506" s="62" t="e">
        <f t="shared" si="111"/>
        <v>#DIV/0!</v>
      </c>
      <c r="AN506" s="62" t="e">
        <f t="shared" si="112"/>
        <v>#DIV/0!</v>
      </c>
      <c r="AO506" s="62" t="e">
        <f t="shared" si="113"/>
        <v>#DIV/0!</v>
      </c>
      <c r="AP506" s="62" t="e">
        <f t="shared" si="114"/>
        <v>#DIV/0!</v>
      </c>
      <c r="AQ506" s="62" t="e">
        <f t="shared" si="115"/>
        <v>#DIV/0!</v>
      </c>
      <c r="AR506" s="62" t="e">
        <f t="shared" si="116"/>
        <v>#DIV/0!</v>
      </c>
      <c r="AS506" s="62" t="e">
        <f t="shared" si="117"/>
        <v>#DIV/0!</v>
      </c>
      <c r="AT506" s="62" t="e">
        <f t="shared" si="118"/>
        <v>#DIV/0!</v>
      </c>
      <c r="AU506" s="62">
        <f t="shared" si="119"/>
        <v>-1</v>
      </c>
    </row>
    <row r="507" spans="1:47" x14ac:dyDescent="0.25">
      <c r="A507" s="56">
        <v>2023</v>
      </c>
      <c r="B507" s="57">
        <v>304010107</v>
      </c>
      <c r="C507" s="58" t="s">
        <v>749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250000000</v>
      </c>
      <c r="M507" s="55">
        <v>0</v>
      </c>
      <c r="N507" s="55">
        <v>0</v>
      </c>
      <c r="O507" s="55">
        <v>0</v>
      </c>
      <c r="P507" s="55">
        <v>250000000</v>
      </c>
      <c r="R507" s="55">
        <v>0</v>
      </c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>
        <f t="shared" si="120"/>
        <v>0</v>
      </c>
      <c r="AF507" s="14">
        <v>304010107</v>
      </c>
      <c r="AG507" s="9" t="s">
        <v>749</v>
      </c>
      <c r="AH507" s="10">
        <f>+AH508</f>
        <v>0</v>
      </c>
      <c r="AI507" s="55" t="e">
        <f t="shared" si="107"/>
        <v>#DIV/0!</v>
      </c>
      <c r="AJ507" s="55" t="e">
        <f t="shared" si="108"/>
        <v>#DIV/0!</v>
      </c>
      <c r="AK507" s="55" t="e">
        <f t="shared" si="109"/>
        <v>#DIV/0!</v>
      </c>
      <c r="AL507" s="55" t="e">
        <f t="shared" si="110"/>
        <v>#DIV/0!</v>
      </c>
      <c r="AM507" s="55" t="e">
        <f t="shared" si="111"/>
        <v>#DIV/0!</v>
      </c>
      <c r="AN507" s="55" t="e">
        <f t="shared" si="112"/>
        <v>#DIV/0!</v>
      </c>
      <c r="AO507" s="55" t="e">
        <f t="shared" si="113"/>
        <v>#DIV/0!</v>
      </c>
      <c r="AP507" s="55" t="e">
        <f t="shared" si="114"/>
        <v>#DIV/0!</v>
      </c>
      <c r="AQ507" s="55">
        <f t="shared" si="115"/>
        <v>-1</v>
      </c>
      <c r="AR507" s="55" t="e">
        <f t="shared" si="116"/>
        <v>#DIV/0!</v>
      </c>
      <c r="AS507" s="55" t="e">
        <f t="shared" si="117"/>
        <v>#DIV/0!</v>
      </c>
      <c r="AT507" s="55" t="e">
        <f t="shared" si="118"/>
        <v>#DIV/0!</v>
      </c>
      <c r="AU507" s="55">
        <f t="shared" si="119"/>
        <v>-1</v>
      </c>
    </row>
    <row r="508" spans="1:47" x14ac:dyDescent="0.25">
      <c r="A508" s="59">
        <v>2023</v>
      </c>
      <c r="B508" s="67">
        <v>30401010701</v>
      </c>
      <c r="C508" s="61" t="s">
        <v>750</v>
      </c>
      <c r="D508" s="62"/>
      <c r="E508" s="62"/>
      <c r="F508" s="62"/>
      <c r="G508" s="62"/>
      <c r="H508" s="62"/>
      <c r="I508" s="62"/>
      <c r="J508" s="62"/>
      <c r="K508" s="62"/>
      <c r="L508" s="62">
        <v>250000000</v>
      </c>
      <c r="M508" s="62"/>
      <c r="N508" s="62"/>
      <c r="O508" s="62"/>
      <c r="P508" s="62">
        <v>250000000</v>
      </c>
      <c r="R508" s="62">
        <v>0</v>
      </c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>
        <f t="shared" si="120"/>
        <v>0</v>
      </c>
      <c r="AF508" s="43">
        <v>30401010701</v>
      </c>
      <c r="AG508" s="25" t="s">
        <v>750</v>
      </c>
      <c r="AH508" s="26">
        <v>0</v>
      </c>
      <c r="AI508" s="62" t="e">
        <f t="shared" si="107"/>
        <v>#DIV/0!</v>
      </c>
      <c r="AJ508" s="62" t="e">
        <f t="shared" si="108"/>
        <v>#DIV/0!</v>
      </c>
      <c r="AK508" s="62" t="e">
        <f t="shared" si="109"/>
        <v>#DIV/0!</v>
      </c>
      <c r="AL508" s="62" t="e">
        <f t="shared" si="110"/>
        <v>#DIV/0!</v>
      </c>
      <c r="AM508" s="62" t="e">
        <f t="shared" si="111"/>
        <v>#DIV/0!</v>
      </c>
      <c r="AN508" s="62" t="e">
        <f t="shared" si="112"/>
        <v>#DIV/0!</v>
      </c>
      <c r="AO508" s="62" t="e">
        <f t="shared" si="113"/>
        <v>#DIV/0!</v>
      </c>
      <c r="AP508" s="62" t="e">
        <f t="shared" si="114"/>
        <v>#DIV/0!</v>
      </c>
      <c r="AQ508" s="62">
        <f t="shared" si="115"/>
        <v>-1</v>
      </c>
      <c r="AR508" s="62" t="e">
        <f t="shared" si="116"/>
        <v>#DIV/0!</v>
      </c>
      <c r="AS508" s="62" t="e">
        <f t="shared" si="117"/>
        <v>#DIV/0!</v>
      </c>
      <c r="AT508" s="62" t="e">
        <f t="shared" si="118"/>
        <v>#DIV/0!</v>
      </c>
      <c r="AU508" s="62">
        <f t="shared" si="119"/>
        <v>-1</v>
      </c>
    </row>
    <row r="509" spans="1:47" x14ac:dyDescent="0.25">
      <c r="A509" s="56">
        <v>2023</v>
      </c>
      <c r="B509" s="57">
        <v>30402</v>
      </c>
      <c r="C509" s="58" t="s">
        <v>751</v>
      </c>
      <c r="D509" s="55">
        <v>0</v>
      </c>
      <c r="E509" s="55">
        <v>0</v>
      </c>
      <c r="F509" s="55">
        <v>0</v>
      </c>
      <c r="G509" s="55">
        <v>0</v>
      </c>
      <c r="H509" s="55">
        <v>0</v>
      </c>
      <c r="I509" s="55">
        <v>545900000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545900000</v>
      </c>
      <c r="R509" s="55">
        <v>0</v>
      </c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>
        <f t="shared" si="120"/>
        <v>0</v>
      </c>
      <c r="AF509" s="11">
        <v>30402</v>
      </c>
      <c r="AG509" s="5" t="s">
        <v>751</v>
      </c>
      <c r="AH509" s="6">
        <f>+AH510</f>
        <v>0</v>
      </c>
      <c r="AI509" s="55" t="e">
        <f t="shared" si="107"/>
        <v>#DIV/0!</v>
      </c>
      <c r="AJ509" s="55" t="e">
        <f t="shared" si="108"/>
        <v>#DIV/0!</v>
      </c>
      <c r="AK509" s="55" t="e">
        <f t="shared" si="109"/>
        <v>#DIV/0!</v>
      </c>
      <c r="AL509" s="55" t="e">
        <f t="shared" si="110"/>
        <v>#DIV/0!</v>
      </c>
      <c r="AM509" s="55" t="e">
        <f t="shared" si="111"/>
        <v>#DIV/0!</v>
      </c>
      <c r="AN509" s="55">
        <f t="shared" si="112"/>
        <v>-1</v>
      </c>
      <c r="AO509" s="55" t="e">
        <f t="shared" si="113"/>
        <v>#DIV/0!</v>
      </c>
      <c r="AP509" s="55" t="e">
        <f t="shared" si="114"/>
        <v>#DIV/0!</v>
      </c>
      <c r="AQ509" s="55" t="e">
        <f t="shared" si="115"/>
        <v>#DIV/0!</v>
      </c>
      <c r="AR509" s="55" t="e">
        <f t="shared" si="116"/>
        <v>#DIV/0!</v>
      </c>
      <c r="AS509" s="55" t="e">
        <f t="shared" si="117"/>
        <v>#DIV/0!</v>
      </c>
      <c r="AT509" s="55" t="e">
        <f t="shared" si="118"/>
        <v>#DIV/0!</v>
      </c>
      <c r="AU509" s="55">
        <f t="shared" si="119"/>
        <v>-1</v>
      </c>
    </row>
    <row r="510" spans="1:47" x14ac:dyDescent="0.25">
      <c r="A510" s="56">
        <v>2023</v>
      </c>
      <c r="B510" s="57">
        <v>3040201</v>
      </c>
      <c r="C510" s="58" t="s">
        <v>752</v>
      </c>
      <c r="D510" s="55">
        <v>0</v>
      </c>
      <c r="E510" s="55">
        <v>0</v>
      </c>
      <c r="F510" s="55">
        <v>0</v>
      </c>
      <c r="G510" s="55">
        <v>0</v>
      </c>
      <c r="H510" s="55">
        <v>0</v>
      </c>
      <c r="I510" s="55">
        <v>545900000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545900000</v>
      </c>
      <c r="R510" s="55">
        <v>0</v>
      </c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>
        <f t="shared" si="120"/>
        <v>0</v>
      </c>
      <c r="AF510" s="11">
        <v>3040201</v>
      </c>
      <c r="AG510" s="5" t="s">
        <v>752</v>
      </c>
      <c r="AH510" s="6">
        <f>+AH511</f>
        <v>0</v>
      </c>
      <c r="AI510" s="55" t="e">
        <f t="shared" si="107"/>
        <v>#DIV/0!</v>
      </c>
      <c r="AJ510" s="55" t="e">
        <f t="shared" si="108"/>
        <v>#DIV/0!</v>
      </c>
      <c r="AK510" s="55" t="e">
        <f t="shared" si="109"/>
        <v>#DIV/0!</v>
      </c>
      <c r="AL510" s="55" t="e">
        <f t="shared" si="110"/>
        <v>#DIV/0!</v>
      </c>
      <c r="AM510" s="55" t="e">
        <f t="shared" si="111"/>
        <v>#DIV/0!</v>
      </c>
      <c r="AN510" s="55">
        <f t="shared" si="112"/>
        <v>-1</v>
      </c>
      <c r="AO510" s="55" t="e">
        <f t="shared" si="113"/>
        <v>#DIV/0!</v>
      </c>
      <c r="AP510" s="55" t="e">
        <f t="shared" si="114"/>
        <v>#DIV/0!</v>
      </c>
      <c r="AQ510" s="55" t="e">
        <f t="shared" si="115"/>
        <v>#DIV/0!</v>
      </c>
      <c r="AR510" s="55" t="e">
        <f t="shared" si="116"/>
        <v>#DIV/0!</v>
      </c>
      <c r="AS510" s="55" t="e">
        <f t="shared" si="117"/>
        <v>#DIV/0!</v>
      </c>
      <c r="AT510" s="55" t="e">
        <f t="shared" si="118"/>
        <v>#DIV/0!</v>
      </c>
      <c r="AU510" s="55">
        <f t="shared" si="119"/>
        <v>-1</v>
      </c>
    </row>
    <row r="511" spans="1:47" x14ac:dyDescent="0.25">
      <c r="A511" s="56">
        <v>2023</v>
      </c>
      <c r="B511" s="57">
        <v>304020101</v>
      </c>
      <c r="C511" s="58" t="s">
        <v>753</v>
      </c>
      <c r="D511" s="55">
        <v>0</v>
      </c>
      <c r="E511" s="55">
        <v>0</v>
      </c>
      <c r="F511" s="55">
        <v>0</v>
      </c>
      <c r="G511" s="55">
        <v>0</v>
      </c>
      <c r="H511" s="55">
        <v>0</v>
      </c>
      <c r="I511" s="55">
        <v>545900000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545900000</v>
      </c>
      <c r="R511" s="55">
        <v>0</v>
      </c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>
        <f t="shared" si="120"/>
        <v>0</v>
      </c>
      <c r="AF511" s="14">
        <v>304020101</v>
      </c>
      <c r="AG511" s="9" t="s">
        <v>753</v>
      </c>
      <c r="AH511" s="10">
        <f>+AH512</f>
        <v>0</v>
      </c>
      <c r="AI511" s="55" t="e">
        <f t="shared" si="107"/>
        <v>#DIV/0!</v>
      </c>
      <c r="AJ511" s="55" t="e">
        <f t="shared" si="108"/>
        <v>#DIV/0!</v>
      </c>
      <c r="AK511" s="55" t="e">
        <f t="shared" si="109"/>
        <v>#DIV/0!</v>
      </c>
      <c r="AL511" s="55" t="e">
        <f t="shared" si="110"/>
        <v>#DIV/0!</v>
      </c>
      <c r="AM511" s="55" t="e">
        <f t="shared" si="111"/>
        <v>#DIV/0!</v>
      </c>
      <c r="AN511" s="55">
        <f t="shared" si="112"/>
        <v>-1</v>
      </c>
      <c r="AO511" s="55" t="e">
        <f t="shared" si="113"/>
        <v>#DIV/0!</v>
      </c>
      <c r="AP511" s="55" t="e">
        <f t="shared" si="114"/>
        <v>#DIV/0!</v>
      </c>
      <c r="AQ511" s="55" t="e">
        <f t="shared" si="115"/>
        <v>#DIV/0!</v>
      </c>
      <c r="AR511" s="55" t="e">
        <f t="shared" si="116"/>
        <v>#DIV/0!</v>
      </c>
      <c r="AS511" s="55" t="e">
        <f t="shared" si="117"/>
        <v>#DIV/0!</v>
      </c>
      <c r="AT511" s="55" t="e">
        <f t="shared" si="118"/>
        <v>#DIV/0!</v>
      </c>
      <c r="AU511" s="55">
        <f t="shared" si="119"/>
        <v>-1</v>
      </c>
    </row>
    <row r="512" spans="1:47" x14ac:dyDescent="0.25">
      <c r="A512" s="59">
        <v>2023</v>
      </c>
      <c r="B512" s="60">
        <v>30402010104</v>
      </c>
      <c r="C512" s="61" t="s">
        <v>754</v>
      </c>
      <c r="D512" s="62"/>
      <c r="E512" s="62"/>
      <c r="F512" s="62"/>
      <c r="G512" s="62"/>
      <c r="H512" s="62"/>
      <c r="I512" s="62">
        <v>545900000</v>
      </c>
      <c r="J512" s="62"/>
      <c r="K512" s="62"/>
      <c r="L512" s="62"/>
      <c r="M512" s="62"/>
      <c r="N512" s="62"/>
      <c r="O512" s="62"/>
      <c r="P512" s="62">
        <v>545900000</v>
      </c>
      <c r="R512" s="62">
        <v>0</v>
      </c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>
        <f t="shared" si="120"/>
        <v>0</v>
      </c>
      <c r="AF512" s="46">
        <v>30402010104</v>
      </c>
      <c r="AG512" s="25" t="s">
        <v>754</v>
      </c>
      <c r="AH512" s="26">
        <v>0</v>
      </c>
      <c r="AI512" s="62" t="e">
        <f t="shared" si="107"/>
        <v>#DIV/0!</v>
      </c>
      <c r="AJ512" s="62" t="e">
        <f t="shared" si="108"/>
        <v>#DIV/0!</v>
      </c>
      <c r="AK512" s="62" t="e">
        <f t="shared" si="109"/>
        <v>#DIV/0!</v>
      </c>
      <c r="AL512" s="62" t="e">
        <f t="shared" si="110"/>
        <v>#DIV/0!</v>
      </c>
      <c r="AM512" s="62" t="e">
        <f t="shared" si="111"/>
        <v>#DIV/0!</v>
      </c>
      <c r="AN512" s="62">
        <f t="shared" si="112"/>
        <v>-1</v>
      </c>
      <c r="AO512" s="62" t="e">
        <f t="shared" si="113"/>
        <v>#DIV/0!</v>
      </c>
      <c r="AP512" s="62" t="e">
        <f t="shared" si="114"/>
        <v>#DIV/0!</v>
      </c>
      <c r="AQ512" s="62" t="e">
        <f t="shared" si="115"/>
        <v>#DIV/0!</v>
      </c>
      <c r="AR512" s="62" t="e">
        <f t="shared" si="116"/>
        <v>#DIV/0!</v>
      </c>
      <c r="AS512" s="62" t="e">
        <f t="shared" si="117"/>
        <v>#DIV/0!</v>
      </c>
      <c r="AT512" s="62" t="e">
        <f t="shared" si="118"/>
        <v>#DIV/0!</v>
      </c>
      <c r="AU512" s="62">
        <f t="shared" si="119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48" t="s">
        <v>797</v>
      </c>
      <c r="B1" s="49" t="s">
        <v>798</v>
      </c>
      <c r="C1" s="50" t="s">
        <v>799</v>
      </c>
      <c r="D1" s="50" t="s">
        <v>800</v>
      </c>
      <c r="E1" s="50" t="s">
        <v>801</v>
      </c>
      <c r="F1" s="50" t="s">
        <v>802</v>
      </c>
      <c r="G1" s="50" t="s">
        <v>803</v>
      </c>
      <c r="H1" s="50" t="s">
        <v>804</v>
      </c>
      <c r="I1" s="50" t="s">
        <v>805</v>
      </c>
      <c r="J1" s="50" t="s">
        <v>806</v>
      </c>
      <c r="K1" s="50" t="s">
        <v>807</v>
      </c>
      <c r="L1" s="50" t="s">
        <v>808</v>
      </c>
      <c r="M1" s="50" t="s">
        <v>809</v>
      </c>
      <c r="N1" s="50" t="s">
        <v>810</v>
      </c>
      <c r="O1" s="50" t="s">
        <v>811</v>
      </c>
      <c r="Q1" s="50" t="s">
        <v>799</v>
      </c>
      <c r="R1" s="50" t="s">
        <v>800</v>
      </c>
      <c r="S1" s="50" t="s">
        <v>801</v>
      </c>
      <c r="T1" s="50" t="s">
        <v>802</v>
      </c>
      <c r="U1" s="50" t="s">
        <v>803</v>
      </c>
      <c r="V1" s="50" t="s">
        <v>804</v>
      </c>
      <c r="W1" s="50" t="s">
        <v>805</v>
      </c>
      <c r="X1" s="50" t="s">
        <v>806</v>
      </c>
      <c r="Y1" s="50" t="s">
        <v>807</v>
      </c>
      <c r="Z1" s="50" t="s">
        <v>808</v>
      </c>
      <c r="AA1" s="50" t="s">
        <v>809</v>
      </c>
      <c r="AB1" s="50" t="s">
        <v>810</v>
      </c>
      <c r="AC1" s="50" t="s">
        <v>811</v>
      </c>
      <c r="AE1" s="140" t="s">
        <v>0</v>
      </c>
      <c r="AF1" s="141" t="s">
        <v>1</v>
      </c>
      <c r="AG1" s="141" t="s">
        <v>848</v>
      </c>
    </row>
    <row r="2" spans="1:33" x14ac:dyDescent="0.25">
      <c r="A2" s="52">
        <v>0</v>
      </c>
      <c r="B2" s="53" t="s">
        <v>851</v>
      </c>
      <c r="C2" s="54">
        <f t="shared" ref="C2:N2" si="0">+C3+C411</f>
        <v>6474059551.5278721</v>
      </c>
      <c r="D2" s="54">
        <f t="shared" si="0"/>
        <v>29772888495.732624</v>
      </c>
      <c r="E2" s="54">
        <f t="shared" si="0"/>
        <v>22085493992.000385</v>
      </c>
      <c r="F2" s="54">
        <f t="shared" si="0"/>
        <v>6909949683.5278721</v>
      </c>
      <c r="G2" s="54">
        <f t="shared" si="0"/>
        <v>6884062450.6035728</v>
      </c>
      <c r="H2" s="54">
        <f t="shared" si="0"/>
        <v>17682925750.776871</v>
      </c>
      <c r="I2" s="54">
        <f t="shared" si="0"/>
        <v>20946926913.902901</v>
      </c>
      <c r="J2" s="54">
        <f t="shared" si="0"/>
        <v>24056619908.466133</v>
      </c>
      <c r="K2" s="54">
        <f t="shared" si="0"/>
        <v>15175002608.967871</v>
      </c>
      <c r="L2" s="54">
        <f t="shared" si="0"/>
        <v>6223715480.367918</v>
      </c>
      <c r="M2" s="54">
        <f t="shared" si="0"/>
        <v>7293840434.1093807</v>
      </c>
      <c r="N2" s="54">
        <f t="shared" si="0"/>
        <v>22085817039.190811</v>
      </c>
      <c r="O2" s="54">
        <f t="shared" ref="O2:O54" si="1">SUM(C2:N2)</f>
        <v>185591302309.17419</v>
      </c>
      <c r="Q2" s="54">
        <f t="shared" ref="Q2:AB2" si="2">+Q3+Q411</f>
        <v>5619469488.9099998</v>
      </c>
      <c r="R2" s="54">
        <f t="shared" si="2"/>
        <v>0</v>
      </c>
      <c r="S2" s="54">
        <f t="shared" si="2"/>
        <v>0</v>
      </c>
      <c r="T2" s="54">
        <f t="shared" si="2"/>
        <v>0</v>
      </c>
      <c r="U2" s="54">
        <f t="shared" si="2"/>
        <v>0</v>
      </c>
      <c r="V2" s="54">
        <f t="shared" si="2"/>
        <v>0</v>
      </c>
      <c r="W2" s="54">
        <f t="shared" si="2"/>
        <v>0</v>
      </c>
      <c r="X2" s="54">
        <f t="shared" si="2"/>
        <v>0</v>
      </c>
      <c r="Y2" s="54">
        <f t="shared" si="2"/>
        <v>0</v>
      </c>
      <c r="Z2" s="54">
        <f t="shared" si="2"/>
        <v>0</v>
      </c>
      <c r="AA2" s="54">
        <f t="shared" si="2"/>
        <v>0</v>
      </c>
      <c r="AB2" s="54">
        <f t="shared" si="2"/>
        <v>0</v>
      </c>
      <c r="AC2" s="54">
        <f t="shared" ref="AC2:AC54" si="3">SUM(Q2:AB2)</f>
        <v>5619469488.9099998</v>
      </c>
      <c r="AE2" s="143"/>
      <c r="AF2" s="144" t="s">
        <v>851</v>
      </c>
      <c r="AG2" s="145">
        <v>5253617170.9099998</v>
      </c>
    </row>
    <row r="3" spans="1:33" x14ac:dyDescent="0.25">
      <c r="A3" s="57">
        <v>1</v>
      </c>
      <c r="B3" s="58" t="s">
        <v>852</v>
      </c>
      <c r="C3" s="55">
        <f t="shared" ref="C3:N3" si="4">+C4</f>
        <v>6432187923.1705723</v>
      </c>
      <c r="D3" s="55">
        <f t="shared" si="4"/>
        <v>29731016867.375324</v>
      </c>
      <c r="E3" s="55">
        <f t="shared" si="4"/>
        <v>22043622363.643085</v>
      </c>
      <c r="F3" s="55">
        <f t="shared" si="4"/>
        <v>6868078055.1705723</v>
      </c>
      <c r="G3" s="55">
        <f t="shared" si="4"/>
        <v>6842190822.246273</v>
      </c>
      <c r="H3" s="55">
        <f t="shared" si="4"/>
        <v>17641054122.419571</v>
      </c>
      <c r="I3" s="55">
        <f t="shared" si="4"/>
        <v>20905055285.545601</v>
      </c>
      <c r="J3" s="55">
        <f t="shared" si="4"/>
        <v>24014748280.108833</v>
      </c>
      <c r="K3" s="55">
        <f t="shared" si="4"/>
        <v>15133130980.610571</v>
      </c>
      <c r="L3" s="55">
        <f t="shared" si="4"/>
        <v>6181843852.0106182</v>
      </c>
      <c r="M3" s="55">
        <f t="shared" si="4"/>
        <v>7251968805.7520809</v>
      </c>
      <c r="N3" s="55">
        <f t="shared" si="4"/>
        <v>22043945410.833511</v>
      </c>
      <c r="O3" s="55">
        <f t="shared" si="1"/>
        <v>185088842768.8866</v>
      </c>
      <c r="Q3" s="55">
        <f t="shared" ref="Q3:AB3" si="5">+Q4</f>
        <v>5401659430</v>
      </c>
      <c r="R3" s="55">
        <f t="shared" si="5"/>
        <v>0</v>
      </c>
      <c r="S3" s="55">
        <f t="shared" si="5"/>
        <v>0</v>
      </c>
      <c r="T3" s="55">
        <f t="shared" si="5"/>
        <v>0</v>
      </c>
      <c r="U3" s="55">
        <f t="shared" si="5"/>
        <v>0</v>
      </c>
      <c r="V3" s="55">
        <f t="shared" si="5"/>
        <v>0</v>
      </c>
      <c r="W3" s="55">
        <f t="shared" si="5"/>
        <v>0</v>
      </c>
      <c r="X3" s="55">
        <f t="shared" si="5"/>
        <v>0</v>
      </c>
      <c r="Y3" s="55">
        <f t="shared" si="5"/>
        <v>0</v>
      </c>
      <c r="Z3" s="55">
        <f t="shared" si="5"/>
        <v>0</v>
      </c>
      <c r="AA3" s="55">
        <f t="shared" si="5"/>
        <v>0</v>
      </c>
      <c r="AB3" s="55">
        <f t="shared" si="5"/>
        <v>0</v>
      </c>
      <c r="AC3" s="55">
        <f t="shared" si="3"/>
        <v>5401659430</v>
      </c>
      <c r="AE3" s="143">
        <v>1</v>
      </c>
      <c r="AF3" s="144" t="s">
        <v>852</v>
      </c>
      <c r="AG3" s="145">
        <v>5253617170.9099998</v>
      </c>
    </row>
    <row r="4" spans="1:33" x14ac:dyDescent="0.25">
      <c r="A4" s="57">
        <v>102</v>
      </c>
      <c r="B4" s="58" t="s">
        <v>854</v>
      </c>
      <c r="C4" s="55">
        <f t="shared" ref="C4:N4" si="6">+C17+C34+C48+C379+C406+C5</f>
        <v>6432187923.1705723</v>
      </c>
      <c r="D4" s="55">
        <f t="shared" si="6"/>
        <v>29731016867.375324</v>
      </c>
      <c r="E4" s="55">
        <f t="shared" si="6"/>
        <v>22043622363.643085</v>
      </c>
      <c r="F4" s="55">
        <f t="shared" si="6"/>
        <v>6868078055.1705723</v>
      </c>
      <c r="G4" s="55">
        <f t="shared" si="6"/>
        <v>6842190822.246273</v>
      </c>
      <c r="H4" s="55">
        <f t="shared" si="6"/>
        <v>17641054122.419571</v>
      </c>
      <c r="I4" s="55">
        <f t="shared" si="6"/>
        <v>20905055285.545601</v>
      </c>
      <c r="J4" s="55">
        <f t="shared" si="6"/>
        <v>24014748280.108833</v>
      </c>
      <c r="K4" s="55">
        <f t="shared" si="6"/>
        <v>15133130980.610571</v>
      </c>
      <c r="L4" s="55">
        <f t="shared" si="6"/>
        <v>6181843852.0106182</v>
      </c>
      <c r="M4" s="55">
        <f t="shared" si="6"/>
        <v>7251968805.7520809</v>
      </c>
      <c r="N4" s="55">
        <f t="shared" si="6"/>
        <v>22043945410.833511</v>
      </c>
      <c r="O4" s="55">
        <f t="shared" si="1"/>
        <v>185088842768.8866</v>
      </c>
      <c r="Q4" s="55">
        <f t="shared" ref="Q4:AB4" si="7">+Q17+Q34+Q48+Q379+Q406+Q5</f>
        <v>5401659430</v>
      </c>
      <c r="R4" s="55">
        <f t="shared" si="7"/>
        <v>0</v>
      </c>
      <c r="S4" s="55">
        <f t="shared" si="7"/>
        <v>0</v>
      </c>
      <c r="T4" s="55">
        <f t="shared" si="7"/>
        <v>0</v>
      </c>
      <c r="U4" s="55">
        <f t="shared" si="7"/>
        <v>0</v>
      </c>
      <c r="V4" s="55">
        <f t="shared" si="7"/>
        <v>0</v>
      </c>
      <c r="W4" s="55">
        <f t="shared" si="7"/>
        <v>0</v>
      </c>
      <c r="X4" s="55">
        <f t="shared" si="7"/>
        <v>0</v>
      </c>
      <c r="Y4" s="55">
        <f t="shared" si="7"/>
        <v>0</v>
      </c>
      <c r="Z4" s="55">
        <f t="shared" si="7"/>
        <v>0</v>
      </c>
      <c r="AA4" s="55">
        <f t="shared" si="7"/>
        <v>0</v>
      </c>
      <c r="AB4" s="55">
        <f t="shared" si="7"/>
        <v>0</v>
      </c>
      <c r="AC4" s="55">
        <f t="shared" si="3"/>
        <v>5401659430</v>
      </c>
      <c r="AE4" s="144" t="s">
        <v>853</v>
      </c>
      <c r="AF4" s="144" t="s">
        <v>854</v>
      </c>
      <c r="AG4" s="145">
        <v>5035807112</v>
      </c>
    </row>
    <row r="5" spans="1:33" x14ac:dyDescent="0.25">
      <c r="A5" s="57">
        <v>1021</v>
      </c>
      <c r="B5" s="58" t="s">
        <v>562</v>
      </c>
      <c r="C5" s="55">
        <f t="shared" ref="C5:N5" si="8">+C6</f>
        <v>0</v>
      </c>
      <c r="D5" s="55">
        <f t="shared" si="8"/>
        <v>0</v>
      </c>
      <c r="E5" s="55">
        <f t="shared" si="8"/>
        <v>2756669037.6200004</v>
      </c>
      <c r="F5" s="55">
        <f t="shared" si="8"/>
        <v>0</v>
      </c>
      <c r="G5" s="55">
        <f t="shared" si="8"/>
        <v>0</v>
      </c>
      <c r="H5" s="55">
        <f t="shared" si="8"/>
        <v>190000000</v>
      </c>
      <c r="I5" s="55">
        <f t="shared" si="8"/>
        <v>0</v>
      </c>
      <c r="J5" s="55">
        <f t="shared" si="8"/>
        <v>0</v>
      </c>
      <c r="K5" s="55">
        <f t="shared" si="8"/>
        <v>0</v>
      </c>
      <c r="L5" s="55">
        <f t="shared" si="8"/>
        <v>215750000</v>
      </c>
      <c r="M5" s="55">
        <f t="shared" si="8"/>
        <v>0</v>
      </c>
      <c r="N5" s="55">
        <f t="shared" si="8"/>
        <v>5150000</v>
      </c>
      <c r="O5" s="55">
        <f t="shared" si="1"/>
        <v>3167569037.6200004</v>
      </c>
      <c r="Q5" s="55">
        <f t="shared" ref="Q5:AB5" si="9">+Q6</f>
        <v>0</v>
      </c>
      <c r="R5" s="55">
        <f t="shared" si="9"/>
        <v>0</v>
      </c>
      <c r="S5" s="55">
        <f t="shared" si="9"/>
        <v>0</v>
      </c>
      <c r="T5" s="55">
        <f t="shared" si="9"/>
        <v>0</v>
      </c>
      <c r="U5" s="55">
        <f t="shared" si="9"/>
        <v>0</v>
      </c>
      <c r="V5" s="55">
        <f t="shared" si="9"/>
        <v>0</v>
      </c>
      <c r="W5" s="55">
        <f t="shared" si="9"/>
        <v>0</v>
      </c>
      <c r="X5" s="55">
        <f t="shared" si="9"/>
        <v>0</v>
      </c>
      <c r="Y5" s="55">
        <f t="shared" si="9"/>
        <v>0</v>
      </c>
      <c r="Z5" s="55">
        <f t="shared" si="9"/>
        <v>0</v>
      </c>
      <c r="AA5" s="55">
        <f t="shared" si="9"/>
        <v>0</v>
      </c>
      <c r="AB5" s="55">
        <f t="shared" si="9"/>
        <v>0</v>
      </c>
      <c r="AC5" s="55">
        <f t="shared" si="3"/>
        <v>0</v>
      </c>
      <c r="AE5" s="144" t="s">
        <v>855</v>
      </c>
      <c r="AF5" s="144" t="s">
        <v>562</v>
      </c>
      <c r="AG5" s="145">
        <v>0</v>
      </c>
    </row>
    <row r="6" spans="1:33" x14ac:dyDescent="0.25">
      <c r="A6" s="52">
        <v>102102</v>
      </c>
      <c r="B6" s="53" t="s">
        <v>857</v>
      </c>
      <c r="C6" s="54">
        <f t="shared" ref="C6:N6" si="10">+C7+C14</f>
        <v>0</v>
      </c>
      <c r="D6" s="54">
        <f t="shared" si="10"/>
        <v>0</v>
      </c>
      <c r="E6" s="54">
        <f t="shared" si="10"/>
        <v>2756669037.6200004</v>
      </c>
      <c r="F6" s="54">
        <f t="shared" si="10"/>
        <v>0</v>
      </c>
      <c r="G6" s="54">
        <f t="shared" si="10"/>
        <v>0</v>
      </c>
      <c r="H6" s="54">
        <f t="shared" si="10"/>
        <v>190000000</v>
      </c>
      <c r="I6" s="54">
        <f t="shared" si="10"/>
        <v>0</v>
      </c>
      <c r="J6" s="54">
        <f t="shared" si="10"/>
        <v>0</v>
      </c>
      <c r="K6" s="54">
        <f t="shared" si="10"/>
        <v>0</v>
      </c>
      <c r="L6" s="54">
        <f t="shared" si="10"/>
        <v>215750000</v>
      </c>
      <c r="M6" s="54">
        <f t="shared" si="10"/>
        <v>0</v>
      </c>
      <c r="N6" s="54">
        <f t="shared" si="10"/>
        <v>5150000</v>
      </c>
      <c r="O6" s="54">
        <f t="shared" si="1"/>
        <v>3167569037.6200004</v>
      </c>
      <c r="Q6" s="54">
        <f t="shared" ref="Q6:AB6" si="11">+Q7+Q14</f>
        <v>0</v>
      </c>
      <c r="R6" s="54">
        <f t="shared" si="11"/>
        <v>0</v>
      </c>
      <c r="S6" s="54">
        <f t="shared" si="11"/>
        <v>0</v>
      </c>
      <c r="T6" s="54">
        <f t="shared" si="11"/>
        <v>0</v>
      </c>
      <c r="U6" s="54">
        <f t="shared" si="11"/>
        <v>0</v>
      </c>
      <c r="V6" s="54">
        <f t="shared" si="11"/>
        <v>0</v>
      </c>
      <c r="W6" s="54">
        <f t="shared" si="11"/>
        <v>0</v>
      </c>
      <c r="X6" s="54">
        <f t="shared" si="11"/>
        <v>0</v>
      </c>
      <c r="Y6" s="54">
        <f t="shared" si="11"/>
        <v>0</v>
      </c>
      <c r="Z6" s="54">
        <f t="shared" si="11"/>
        <v>0</v>
      </c>
      <c r="AA6" s="54">
        <f t="shared" si="11"/>
        <v>0</v>
      </c>
      <c r="AB6" s="54">
        <f t="shared" si="11"/>
        <v>0</v>
      </c>
      <c r="AC6" s="54">
        <f t="shared" si="3"/>
        <v>0</v>
      </c>
      <c r="AE6" s="144" t="s">
        <v>856</v>
      </c>
      <c r="AF6" s="144" t="s">
        <v>857</v>
      </c>
      <c r="AG6" s="145">
        <v>0</v>
      </c>
    </row>
    <row r="7" spans="1:33" x14ac:dyDescent="0.25">
      <c r="A7" s="57">
        <v>10210201</v>
      </c>
      <c r="B7" s="58" t="s">
        <v>859</v>
      </c>
      <c r="C7" s="55">
        <f t="shared" ref="C7:N8" si="12">+C8</f>
        <v>0</v>
      </c>
      <c r="D7" s="55">
        <f t="shared" si="12"/>
        <v>0</v>
      </c>
      <c r="E7" s="55">
        <f t="shared" si="12"/>
        <v>2756669037.6200004</v>
      </c>
      <c r="F7" s="55">
        <f t="shared" si="12"/>
        <v>0</v>
      </c>
      <c r="G7" s="55">
        <f t="shared" si="12"/>
        <v>0</v>
      </c>
      <c r="H7" s="55">
        <f t="shared" si="12"/>
        <v>190000000</v>
      </c>
      <c r="I7" s="55">
        <f t="shared" si="12"/>
        <v>0</v>
      </c>
      <c r="J7" s="55">
        <f t="shared" si="12"/>
        <v>0</v>
      </c>
      <c r="K7" s="55">
        <f t="shared" si="12"/>
        <v>0</v>
      </c>
      <c r="L7" s="55">
        <f t="shared" si="12"/>
        <v>215750000</v>
      </c>
      <c r="M7" s="55">
        <f t="shared" si="12"/>
        <v>0</v>
      </c>
      <c r="N7" s="55">
        <f t="shared" si="12"/>
        <v>5150000</v>
      </c>
      <c r="O7" s="55">
        <f t="shared" si="1"/>
        <v>3167569037.6200004</v>
      </c>
      <c r="Q7" s="55">
        <f t="shared" ref="Q7:AB8" si="13">+Q8</f>
        <v>0</v>
      </c>
      <c r="R7" s="55">
        <f t="shared" si="13"/>
        <v>0</v>
      </c>
      <c r="S7" s="55">
        <f t="shared" si="13"/>
        <v>0</v>
      </c>
      <c r="T7" s="55">
        <f t="shared" si="13"/>
        <v>0</v>
      </c>
      <c r="U7" s="55">
        <f t="shared" si="13"/>
        <v>0</v>
      </c>
      <c r="V7" s="55">
        <f t="shared" si="13"/>
        <v>0</v>
      </c>
      <c r="W7" s="55">
        <f t="shared" si="13"/>
        <v>0</v>
      </c>
      <c r="X7" s="55">
        <f t="shared" si="13"/>
        <v>0</v>
      </c>
      <c r="Y7" s="55">
        <f t="shared" si="13"/>
        <v>0</v>
      </c>
      <c r="Z7" s="55">
        <f t="shared" si="13"/>
        <v>0</v>
      </c>
      <c r="AA7" s="55">
        <f t="shared" si="13"/>
        <v>0</v>
      </c>
      <c r="AB7" s="55">
        <f t="shared" si="13"/>
        <v>0</v>
      </c>
      <c r="AC7" s="55">
        <f t="shared" si="3"/>
        <v>0</v>
      </c>
      <c r="AE7" s="144" t="s">
        <v>858</v>
      </c>
      <c r="AF7" s="144" t="s">
        <v>859</v>
      </c>
      <c r="AG7" s="145">
        <v>0</v>
      </c>
    </row>
    <row r="8" spans="1:33" x14ac:dyDescent="0.25">
      <c r="A8" s="57">
        <v>102102011</v>
      </c>
      <c r="B8" s="58" t="s">
        <v>859</v>
      </c>
      <c r="C8" s="55">
        <f t="shared" si="12"/>
        <v>0</v>
      </c>
      <c r="D8" s="55">
        <f t="shared" si="12"/>
        <v>0</v>
      </c>
      <c r="E8" s="55">
        <f t="shared" si="12"/>
        <v>2756669037.6200004</v>
      </c>
      <c r="F8" s="55">
        <f t="shared" si="12"/>
        <v>0</v>
      </c>
      <c r="G8" s="55">
        <f t="shared" si="12"/>
        <v>0</v>
      </c>
      <c r="H8" s="55">
        <f t="shared" si="12"/>
        <v>190000000</v>
      </c>
      <c r="I8" s="55">
        <f t="shared" si="12"/>
        <v>0</v>
      </c>
      <c r="J8" s="55">
        <f t="shared" si="12"/>
        <v>0</v>
      </c>
      <c r="K8" s="55">
        <f t="shared" si="12"/>
        <v>0</v>
      </c>
      <c r="L8" s="55">
        <f t="shared" si="12"/>
        <v>215750000</v>
      </c>
      <c r="M8" s="55">
        <f t="shared" si="12"/>
        <v>0</v>
      </c>
      <c r="N8" s="55">
        <f t="shared" si="12"/>
        <v>5150000</v>
      </c>
      <c r="O8" s="55">
        <f t="shared" si="1"/>
        <v>3167569037.6200004</v>
      </c>
      <c r="Q8" s="55">
        <f t="shared" si="13"/>
        <v>0</v>
      </c>
      <c r="R8" s="55">
        <f t="shared" si="13"/>
        <v>0</v>
      </c>
      <c r="S8" s="55">
        <f t="shared" si="13"/>
        <v>0</v>
      </c>
      <c r="T8" s="55">
        <f t="shared" si="13"/>
        <v>0</v>
      </c>
      <c r="U8" s="55">
        <f t="shared" si="13"/>
        <v>0</v>
      </c>
      <c r="V8" s="55">
        <f t="shared" si="13"/>
        <v>0</v>
      </c>
      <c r="W8" s="55">
        <f t="shared" si="13"/>
        <v>0</v>
      </c>
      <c r="X8" s="55">
        <f t="shared" si="13"/>
        <v>0</v>
      </c>
      <c r="Y8" s="55">
        <f t="shared" si="13"/>
        <v>0</v>
      </c>
      <c r="Z8" s="55">
        <f t="shared" si="13"/>
        <v>0</v>
      </c>
      <c r="AA8" s="55">
        <f t="shared" si="13"/>
        <v>0</v>
      </c>
      <c r="AB8" s="55">
        <f t="shared" si="13"/>
        <v>0</v>
      </c>
      <c r="AC8" s="55">
        <f t="shared" si="3"/>
        <v>0</v>
      </c>
      <c r="AE8" s="144" t="s">
        <v>860</v>
      </c>
      <c r="AF8" s="144" t="s">
        <v>859</v>
      </c>
      <c r="AG8" s="145">
        <v>0</v>
      </c>
    </row>
    <row r="9" spans="1:33" x14ac:dyDescent="0.25">
      <c r="A9" s="57">
        <v>10210201101</v>
      </c>
      <c r="B9" s="58" t="s">
        <v>859</v>
      </c>
      <c r="C9" s="55">
        <f t="shared" ref="C9:N9" si="14">+C10+C11</f>
        <v>0</v>
      </c>
      <c r="D9" s="55">
        <f t="shared" si="14"/>
        <v>0</v>
      </c>
      <c r="E9" s="55">
        <f t="shared" si="14"/>
        <v>2756669037.6200004</v>
      </c>
      <c r="F9" s="55">
        <f t="shared" si="14"/>
        <v>0</v>
      </c>
      <c r="G9" s="55">
        <f t="shared" si="14"/>
        <v>0</v>
      </c>
      <c r="H9" s="55">
        <f t="shared" si="14"/>
        <v>190000000</v>
      </c>
      <c r="I9" s="55">
        <f t="shared" si="14"/>
        <v>0</v>
      </c>
      <c r="J9" s="55">
        <f t="shared" si="14"/>
        <v>0</v>
      </c>
      <c r="K9" s="55">
        <f t="shared" si="14"/>
        <v>0</v>
      </c>
      <c r="L9" s="55">
        <f t="shared" si="14"/>
        <v>215750000</v>
      </c>
      <c r="M9" s="55">
        <f t="shared" si="14"/>
        <v>0</v>
      </c>
      <c r="N9" s="55">
        <f t="shared" si="14"/>
        <v>5150000</v>
      </c>
      <c r="O9" s="55">
        <f t="shared" si="1"/>
        <v>3167569037.6200004</v>
      </c>
      <c r="Q9" s="55">
        <f t="shared" ref="Q9:AB9" si="15">+Q10+Q11</f>
        <v>0</v>
      </c>
      <c r="R9" s="55">
        <f t="shared" si="15"/>
        <v>0</v>
      </c>
      <c r="S9" s="55">
        <f t="shared" si="15"/>
        <v>0</v>
      </c>
      <c r="T9" s="55">
        <f t="shared" si="15"/>
        <v>0</v>
      </c>
      <c r="U9" s="55">
        <f t="shared" si="15"/>
        <v>0</v>
      </c>
      <c r="V9" s="55">
        <f t="shared" si="15"/>
        <v>0</v>
      </c>
      <c r="W9" s="55">
        <f t="shared" si="15"/>
        <v>0</v>
      </c>
      <c r="X9" s="55">
        <f t="shared" si="15"/>
        <v>0</v>
      </c>
      <c r="Y9" s="55">
        <f t="shared" si="15"/>
        <v>0</v>
      </c>
      <c r="Z9" s="55">
        <f t="shared" si="15"/>
        <v>0</v>
      </c>
      <c r="AA9" s="55">
        <f t="shared" si="15"/>
        <v>0</v>
      </c>
      <c r="AB9" s="55">
        <f t="shared" si="15"/>
        <v>0</v>
      </c>
      <c r="AC9" s="55">
        <f t="shared" si="3"/>
        <v>0</v>
      </c>
      <c r="AE9" s="82" t="s">
        <v>861</v>
      </c>
      <c r="AF9" s="82" t="s">
        <v>859</v>
      </c>
      <c r="AG9" s="123">
        <v>0</v>
      </c>
    </row>
    <row r="10" spans="1:33" x14ac:dyDescent="0.25">
      <c r="A10" s="60">
        <v>1021020110101</v>
      </c>
      <c r="B10" s="61" t="s">
        <v>1112</v>
      </c>
      <c r="C10" s="62">
        <v>0</v>
      </c>
      <c r="D10" s="62">
        <v>0</v>
      </c>
      <c r="E10" s="62">
        <v>2621669037.6200004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f t="shared" si="1"/>
        <v>2621669037.6200004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f t="shared" si="3"/>
        <v>0</v>
      </c>
      <c r="AE10" s="84" t="s">
        <v>862</v>
      </c>
      <c r="AF10" s="84" t="s">
        <v>790</v>
      </c>
      <c r="AG10" s="124"/>
    </row>
    <row r="11" spans="1:33" x14ac:dyDescent="0.25">
      <c r="A11" s="57">
        <v>1021020110102</v>
      </c>
      <c r="B11" s="58" t="s">
        <v>1113</v>
      </c>
      <c r="C11" s="55">
        <f t="shared" ref="C11:N11" si="16">+C12+C13</f>
        <v>0</v>
      </c>
      <c r="D11" s="55">
        <f t="shared" si="16"/>
        <v>0</v>
      </c>
      <c r="E11" s="55">
        <f t="shared" si="16"/>
        <v>135000000</v>
      </c>
      <c r="F11" s="55">
        <f t="shared" si="16"/>
        <v>0</v>
      </c>
      <c r="G11" s="55">
        <f t="shared" si="16"/>
        <v>0</v>
      </c>
      <c r="H11" s="55">
        <f t="shared" si="16"/>
        <v>190000000</v>
      </c>
      <c r="I11" s="55">
        <f t="shared" si="16"/>
        <v>0</v>
      </c>
      <c r="J11" s="55">
        <f t="shared" si="16"/>
        <v>0</v>
      </c>
      <c r="K11" s="55">
        <f t="shared" si="16"/>
        <v>0</v>
      </c>
      <c r="L11" s="55">
        <f t="shared" si="16"/>
        <v>215750000</v>
      </c>
      <c r="M11" s="55">
        <f t="shared" si="16"/>
        <v>0</v>
      </c>
      <c r="N11" s="55">
        <f t="shared" si="16"/>
        <v>5150000</v>
      </c>
      <c r="O11" s="55">
        <f t="shared" si="1"/>
        <v>545900000</v>
      </c>
      <c r="Q11" s="55">
        <f t="shared" ref="Q11:AB11" si="17">+Q12+Q13</f>
        <v>0</v>
      </c>
      <c r="R11" s="55">
        <f t="shared" si="17"/>
        <v>0</v>
      </c>
      <c r="S11" s="55">
        <f t="shared" si="17"/>
        <v>0</v>
      </c>
      <c r="T11" s="55">
        <f t="shared" si="17"/>
        <v>0</v>
      </c>
      <c r="U11" s="55">
        <f t="shared" si="17"/>
        <v>0</v>
      </c>
      <c r="V11" s="55">
        <f t="shared" si="17"/>
        <v>0</v>
      </c>
      <c r="W11" s="55">
        <f t="shared" si="17"/>
        <v>0</v>
      </c>
      <c r="X11" s="55">
        <f t="shared" si="17"/>
        <v>0</v>
      </c>
      <c r="Y11" s="55">
        <f t="shared" si="17"/>
        <v>0</v>
      </c>
      <c r="Z11" s="55">
        <f t="shared" si="17"/>
        <v>0</v>
      </c>
      <c r="AA11" s="55">
        <f t="shared" si="17"/>
        <v>0</v>
      </c>
      <c r="AB11" s="55">
        <f t="shared" si="17"/>
        <v>0</v>
      </c>
      <c r="AC11" s="55">
        <f t="shared" si="3"/>
        <v>0</v>
      </c>
      <c r="AE11" s="84" t="s">
        <v>863</v>
      </c>
      <c r="AF11" s="84" t="s">
        <v>864</v>
      </c>
      <c r="AG11" s="124">
        <v>0</v>
      </c>
    </row>
    <row r="12" spans="1:33" x14ac:dyDescent="0.25">
      <c r="A12" s="60">
        <v>102102011010200</v>
      </c>
      <c r="B12" s="61" t="s">
        <v>866</v>
      </c>
      <c r="C12" s="62">
        <v>0</v>
      </c>
      <c r="D12" s="62">
        <v>0</v>
      </c>
      <c r="E12" s="62">
        <v>120000000</v>
      </c>
      <c r="F12" s="62">
        <v>0</v>
      </c>
      <c r="G12" s="62">
        <v>0</v>
      </c>
      <c r="H12" s="62">
        <v>180000000</v>
      </c>
      <c r="I12" s="62">
        <v>0</v>
      </c>
      <c r="J12" s="62">
        <v>0</v>
      </c>
      <c r="K12" s="62">
        <v>0</v>
      </c>
      <c r="L12" s="62">
        <v>205750000</v>
      </c>
      <c r="M12" s="62">
        <v>0</v>
      </c>
      <c r="N12" s="62">
        <v>5150000</v>
      </c>
      <c r="O12" s="62">
        <f t="shared" si="1"/>
        <v>510900000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f t="shared" si="3"/>
        <v>0</v>
      </c>
      <c r="AE12" s="90" t="s">
        <v>865</v>
      </c>
      <c r="AF12" s="90" t="s">
        <v>866</v>
      </c>
      <c r="AG12" s="126"/>
    </row>
    <row r="13" spans="1:33" x14ac:dyDescent="0.25">
      <c r="A13" s="60">
        <v>102102011020200</v>
      </c>
      <c r="B13" s="61" t="s">
        <v>868</v>
      </c>
      <c r="C13" s="62">
        <v>0</v>
      </c>
      <c r="D13" s="62">
        <v>0</v>
      </c>
      <c r="E13" s="62">
        <v>15000000</v>
      </c>
      <c r="F13" s="62">
        <v>0</v>
      </c>
      <c r="G13" s="62">
        <v>0</v>
      </c>
      <c r="H13" s="62">
        <v>10000000</v>
      </c>
      <c r="I13" s="62">
        <v>0</v>
      </c>
      <c r="J13" s="62">
        <v>0</v>
      </c>
      <c r="K13" s="62">
        <v>0</v>
      </c>
      <c r="L13" s="62">
        <v>10000000</v>
      </c>
      <c r="M13" s="62">
        <v>0</v>
      </c>
      <c r="N13" s="62">
        <v>0</v>
      </c>
      <c r="O13" s="62">
        <f t="shared" si="1"/>
        <v>35000000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f t="shared" si="3"/>
        <v>0</v>
      </c>
      <c r="AE13" s="90" t="s">
        <v>867</v>
      </c>
      <c r="AF13" s="90" t="s">
        <v>868</v>
      </c>
      <c r="AG13" s="126"/>
    </row>
    <row r="14" spans="1:33" x14ac:dyDescent="0.25">
      <c r="A14" s="52">
        <v>10210202</v>
      </c>
      <c r="B14" s="53" t="s">
        <v>1114</v>
      </c>
      <c r="C14" s="54">
        <f t="shared" ref="C14:N15" si="18">+C15</f>
        <v>0</v>
      </c>
      <c r="D14" s="54">
        <f t="shared" si="18"/>
        <v>0</v>
      </c>
      <c r="E14" s="54">
        <f t="shared" si="18"/>
        <v>0</v>
      </c>
      <c r="F14" s="54">
        <f t="shared" si="18"/>
        <v>0</v>
      </c>
      <c r="G14" s="54">
        <f t="shared" si="18"/>
        <v>0</v>
      </c>
      <c r="H14" s="54">
        <f t="shared" si="18"/>
        <v>0</v>
      </c>
      <c r="I14" s="54">
        <f t="shared" si="18"/>
        <v>0</v>
      </c>
      <c r="J14" s="54">
        <f t="shared" si="18"/>
        <v>0</v>
      </c>
      <c r="K14" s="54">
        <f t="shared" si="18"/>
        <v>0</v>
      </c>
      <c r="L14" s="54">
        <f t="shared" si="18"/>
        <v>0</v>
      </c>
      <c r="M14" s="54">
        <f t="shared" si="18"/>
        <v>0</v>
      </c>
      <c r="N14" s="54">
        <f t="shared" si="18"/>
        <v>0</v>
      </c>
      <c r="O14" s="54">
        <f t="shared" si="1"/>
        <v>0</v>
      </c>
      <c r="Q14" s="54">
        <f t="shared" ref="Q14:AB15" si="19">+Q15</f>
        <v>0</v>
      </c>
      <c r="R14" s="54">
        <f t="shared" si="19"/>
        <v>0</v>
      </c>
      <c r="S14" s="54">
        <f t="shared" si="19"/>
        <v>0</v>
      </c>
      <c r="T14" s="54">
        <f t="shared" si="19"/>
        <v>0</v>
      </c>
      <c r="U14" s="54">
        <f t="shared" si="19"/>
        <v>0</v>
      </c>
      <c r="V14" s="54">
        <f t="shared" si="19"/>
        <v>0</v>
      </c>
      <c r="W14" s="54">
        <f t="shared" si="19"/>
        <v>0</v>
      </c>
      <c r="X14" s="54">
        <f t="shared" si="19"/>
        <v>0</v>
      </c>
      <c r="Y14" s="54">
        <f t="shared" si="19"/>
        <v>0</v>
      </c>
      <c r="Z14" s="54">
        <f t="shared" si="19"/>
        <v>0</v>
      </c>
      <c r="AA14" s="54">
        <f t="shared" si="19"/>
        <v>0</v>
      </c>
      <c r="AB14" s="54">
        <f t="shared" si="19"/>
        <v>0</v>
      </c>
      <c r="AC14" s="54">
        <f t="shared" si="3"/>
        <v>0</v>
      </c>
      <c r="AE14" s="90"/>
      <c r="AF14" s="90"/>
      <c r="AG14" s="126"/>
    </row>
    <row r="15" spans="1:33" x14ac:dyDescent="0.25">
      <c r="A15" s="57">
        <v>102102021</v>
      </c>
      <c r="B15" s="58" t="s">
        <v>1114</v>
      </c>
      <c r="C15" s="55">
        <f t="shared" si="18"/>
        <v>0</v>
      </c>
      <c r="D15" s="55">
        <f t="shared" si="18"/>
        <v>0</v>
      </c>
      <c r="E15" s="55">
        <f t="shared" si="18"/>
        <v>0</v>
      </c>
      <c r="F15" s="55">
        <f t="shared" si="18"/>
        <v>0</v>
      </c>
      <c r="G15" s="55">
        <f t="shared" si="18"/>
        <v>0</v>
      </c>
      <c r="H15" s="55">
        <f t="shared" si="18"/>
        <v>0</v>
      </c>
      <c r="I15" s="55">
        <f t="shared" si="18"/>
        <v>0</v>
      </c>
      <c r="J15" s="55">
        <f t="shared" si="18"/>
        <v>0</v>
      </c>
      <c r="K15" s="55">
        <f t="shared" si="18"/>
        <v>0</v>
      </c>
      <c r="L15" s="55">
        <f t="shared" si="18"/>
        <v>0</v>
      </c>
      <c r="M15" s="55">
        <f t="shared" si="18"/>
        <v>0</v>
      </c>
      <c r="N15" s="55">
        <f t="shared" si="18"/>
        <v>0</v>
      </c>
      <c r="O15" s="55">
        <f t="shared" si="1"/>
        <v>0</v>
      </c>
      <c r="Q15" s="55">
        <f t="shared" si="19"/>
        <v>0</v>
      </c>
      <c r="R15" s="55">
        <f t="shared" si="19"/>
        <v>0</v>
      </c>
      <c r="S15" s="55">
        <f t="shared" si="19"/>
        <v>0</v>
      </c>
      <c r="T15" s="55">
        <f t="shared" si="19"/>
        <v>0</v>
      </c>
      <c r="U15" s="55">
        <f t="shared" si="19"/>
        <v>0</v>
      </c>
      <c r="V15" s="55">
        <f t="shared" si="19"/>
        <v>0</v>
      </c>
      <c r="W15" s="55">
        <f t="shared" si="19"/>
        <v>0</v>
      </c>
      <c r="X15" s="55">
        <f t="shared" si="19"/>
        <v>0</v>
      </c>
      <c r="Y15" s="55">
        <f t="shared" si="19"/>
        <v>0</v>
      </c>
      <c r="Z15" s="55">
        <f t="shared" si="19"/>
        <v>0</v>
      </c>
      <c r="AA15" s="55">
        <f t="shared" si="19"/>
        <v>0</v>
      </c>
      <c r="AB15" s="55">
        <f t="shared" si="19"/>
        <v>0</v>
      </c>
      <c r="AC15" s="55">
        <f t="shared" si="3"/>
        <v>0</v>
      </c>
      <c r="AE15" s="90"/>
      <c r="AF15" s="90"/>
      <c r="AG15" s="126"/>
    </row>
    <row r="16" spans="1:33" x14ac:dyDescent="0.25">
      <c r="A16" s="60">
        <v>10210202101</v>
      </c>
      <c r="B16" s="61" t="s">
        <v>1114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>
        <f t="shared" si="1"/>
        <v>0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>
        <f t="shared" si="3"/>
        <v>0</v>
      </c>
      <c r="AE16" s="90"/>
      <c r="AF16" s="90"/>
      <c r="AG16" s="126"/>
    </row>
    <row r="17" spans="1:33" x14ac:dyDescent="0.25">
      <c r="A17" s="52">
        <v>1022</v>
      </c>
      <c r="B17" s="53" t="s">
        <v>557</v>
      </c>
      <c r="C17" s="54">
        <f>+C18+C22</f>
        <v>556746020</v>
      </c>
      <c r="D17" s="54">
        <f t="shared" ref="D17:N17" si="20">+D18+D22</f>
        <v>16338058950.510002</v>
      </c>
      <c r="E17" s="54">
        <f t="shared" si="20"/>
        <v>12989427624.970001</v>
      </c>
      <c r="F17" s="54">
        <f t="shared" si="20"/>
        <v>901804675</v>
      </c>
      <c r="G17" s="54">
        <f t="shared" si="20"/>
        <v>447666420</v>
      </c>
      <c r="H17" s="54">
        <f t="shared" si="20"/>
        <v>1605273123.5</v>
      </c>
      <c r="I17" s="54">
        <f t="shared" si="20"/>
        <v>13434284968.110004</v>
      </c>
      <c r="J17" s="54">
        <f t="shared" si="20"/>
        <v>14407873889.23</v>
      </c>
      <c r="K17" s="54">
        <f t="shared" si="20"/>
        <v>1836471522.5</v>
      </c>
      <c r="L17" s="54">
        <f t="shared" si="20"/>
        <v>175294400</v>
      </c>
      <c r="M17" s="54">
        <f t="shared" si="20"/>
        <v>1395195282.5</v>
      </c>
      <c r="N17" s="54">
        <f t="shared" si="20"/>
        <v>249352809</v>
      </c>
      <c r="O17" s="54">
        <f t="shared" si="1"/>
        <v>64337449685.320007</v>
      </c>
      <c r="Q17" s="54">
        <f>+Q18+Q22</f>
        <v>5035807112</v>
      </c>
      <c r="R17" s="54">
        <f t="shared" ref="R17:AB17" si="21">+R18+R22</f>
        <v>0</v>
      </c>
      <c r="S17" s="54">
        <f t="shared" si="21"/>
        <v>0</v>
      </c>
      <c r="T17" s="54">
        <f t="shared" si="21"/>
        <v>0</v>
      </c>
      <c r="U17" s="54">
        <f t="shared" si="21"/>
        <v>0</v>
      </c>
      <c r="V17" s="54">
        <f t="shared" si="21"/>
        <v>0</v>
      </c>
      <c r="W17" s="54">
        <f t="shared" si="21"/>
        <v>0</v>
      </c>
      <c r="X17" s="54">
        <f t="shared" si="21"/>
        <v>0</v>
      </c>
      <c r="Y17" s="54">
        <f t="shared" si="21"/>
        <v>0</v>
      </c>
      <c r="Z17" s="54">
        <f t="shared" si="21"/>
        <v>0</v>
      </c>
      <c r="AA17" s="54">
        <f t="shared" si="21"/>
        <v>0</v>
      </c>
      <c r="AB17" s="54">
        <f t="shared" si="21"/>
        <v>0</v>
      </c>
      <c r="AC17" s="54">
        <f t="shared" si="3"/>
        <v>5035807112</v>
      </c>
      <c r="AE17" s="144" t="s">
        <v>869</v>
      </c>
      <c r="AF17" s="144" t="s">
        <v>557</v>
      </c>
      <c r="AG17" s="145">
        <v>5035807112</v>
      </c>
    </row>
    <row r="18" spans="1:33" x14ac:dyDescent="0.25">
      <c r="A18" s="57">
        <v>102201</v>
      </c>
      <c r="B18" s="58" t="s">
        <v>871</v>
      </c>
      <c r="C18" s="55">
        <f t="shared" ref="C18:N20" si="22">+C19</f>
        <v>0</v>
      </c>
      <c r="D18" s="55">
        <f t="shared" si="22"/>
        <v>0</v>
      </c>
      <c r="E18" s="55">
        <f t="shared" si="22"/>
        <v>0</v>
      </c>
      <c r="F18" s="55">
        <f t="shared" si="22"/>
        <v>0</v>
      </c>
      <c r="G18" s="55">
        <f t="shared" si="22"/>
        <v>0</v>
      </c>
      <c r="H18" s="55">
        <f t="shared" si="22"/>
        <v>0</v>
      </c>
      <c r="I18" s="55">
        <f t="shared" si="22"/>
        <v>0</v>
      </c>
      <c r="J18" s="55">
        <f t="shared" si="22"/>
        <v>0</v>
      </c>
      <c r="K18" s="55">
        <f t="shared" si="22"/>
        <v>0</v>
      </c>
      <c r="L18" s="55">
        <f t="shared" si="22"/>
        <v>0</v>
      </c>
      <c r="M18" s="55">
        <f t="shared" si="22"/>
        <v>0</v>
      </c>
      <c r="N18" s="55">
        <f t="shared" si="22"/>
        <v>0</v>
      </c>
      <c r="O18" s="55">
        <f t="shared" si="1"/>
        <v>0</v>
      </c>
      <c r="Q18" s="55">
        <f t="shared" ref="Q18:AB20" si="23">+Q19</f>
        <v>0</v>
      </c>
      <c r="R18" s="55">
        <f t="shared" si="23"/>
        <v>0</v>
      </c>
      <c r="S18" s="55">
        <f t="shared" si="23"/>
        <v>0</v>
      </c>
      <c r="T18" s="55">
        <f t="shared" si="23"/>
        <v>0</v>
      </c>
      <c r="U18" s="55">
        <f t="shared" si="23"/>
        <v>0</v>
      </c>
      <c r="V18" s="55">
        <f t="shared" si="23"/>
        <v>0</v>
      </c>
      <c r="W18" s="55">
        <f t="shared" si="23"/>
        <v>0</v>
      </c>
      <c r="X18" s="55">
        <f t="shared" si="23"/>
        <v>0</v>
      </c>
      <c r="Y18" s="55">
        <f t="shared" si="23"/>
        <v>0</v>
      </c>
      <c r="Z18" s="55">
        <f t="shared" si="23"/>
        <v>0</v>
      </c>
      <c r="AA18" s="55">
        <f t="shared" si="23"/>
        <v>0</v>
      </c>
      <c r="AB18" s="55">
        <f t="shared" si="23"/>
        <v>0</v>
      </c>
      <c r="AC18" s="55">
        <f t="shared" si="3"/>
        <v>0</v>
      </c>
      <c r="AE18" s="144" t="s">
        <v>870</v>
      </c>
      <c r="AF18" s="144" t="s">
        <v>871</v>
      </c>
      <c r="AG18" s="145">
        <v>0</v>
      </c>
    </row>
    <row r="19" spans="1:33" x14ac:dyDescent="0.25">
      <c r="A19" s="57">
        <v>10220101</v>
      </c>
      <c r="B19" s="58" t="s">
        <v>871</v>
      </c>
      <c r="C19" s="55">
        <f t="shared" si="22"/>
        <v>0</v>
      </c>
      <c r="D19" s="55">
        <f t="shared" si="22"/>
        <v>0</v>
      </c>
      <c r="E19" s="55">
        <f t="shared" si="22"/>
        <v>0</v>
      </c>
      <c r="F19" s="55">
        <f t="shared" si="22"/>
        <v>0</v>
      </c>
      <c r="G19" s="55">
        <f t="shared" si="22"/>
        <v>0</v>
      </c>
      <c r="H19" s="55">
        <f t="shared" si="22"/>
        <v>0</v>
      </c>
      <c r="I19" s="55">
        <f t="shared" si="22"/>
        <v>0</v>
      </c>
      <c r="J19" s="55">
        <f t="shared" si="22"/>
        <v>0</v>
      </c>
      <c r="K19" s="55">
        <f t="shared" si="22"/>
        <v>0</v>
      </c>
      <c r="L19" s="55">
        <f t="shared" si="22"/>
        <v>0</v>
      </c>
      <c r="M19" s="55">
        <f t="shared" si="22"/>
        <v>0</v>
      </c>
      <c r="N19" s="55">
        <f t="shared" si="22"/>
        <v>0</v>
      </c>
      <c r="O19" s="55">
        <f t="shared" si="1"/>
        <v>0</v>
      </c>
      <c r="Q19" s="55">
        <f t="shared" si="23"/>
        <v>0</v>
      </c>
      <c r="R19" s="55">
        <f t="shared" si="23"/>
        <v>0</v>
      </c>
      <c r="S19" s="55">
        <f t="shared" si="23"/>
        <v>0</v>
      </c>
      <c r="T19" s="55">
        <f t="shared" si="23"/>
        <v>0</v>
      </c>
      <c r="U19" s="55">
        <f t="shared" si="23"/>
        <v>0</v>
      </c>
      <c r="V19" s="55">
        <f t="shared" si="23"/>
        <v>0</v>
      </c>
      <c r="W19" s="55">
        <f t="shared" si="23"/>
        <v>0</v>
      </c>
      <c r="X19" s="55">
        <f t="shared" si="23"/>
        <v>0</v>
      </c>
      <c r="Y19" s="55">
        <f t="shared" si="23"/>
        <v>0</v>
      </c>
      <c r="Z19" s="55">
        <f t="shared" si="23"/>
        <v>0</v>
      </c>
      <c r="AA19" s="55">
        <f t="shared" si="23"/>
        <v>0</v>
      </c>
      <c r="AB19" s="55">
        <f t="shared" si="23"/>
        <v>0</v>
      </c>
      <c r="AC19" s="55">
        <f t="shared" si="3"/>
        <v>0</v>
      </c>
      <c r="AE19" s="144" t="s">
        <v>872</v>
      </c>
      <c r="AF19" s="144" t="s">
        <v>871</v>
      </c>
      <c r="AG19" s="145">
        <v>0</v>
      </c>
    </row>
    <row r="20" spans="1:33" x14ac:dyDescent="0.25">
      <c r="A20" s="57">
        <v>102201011</v>
      </c>
      <c r="B20" s="58" t="s">
        <v>871</v>
      </c>
      <c r="C20" s="55">
        <f t="shared" si="22"/>
        <v>0</v>
      </c>
      <c r="D20" s="55">
        <f t="shared" si="22"/>
        <v>0</v>
      </c>
      <c r="E20" s="55">
        <f t="shared" si="22"/>
        <v>0</v>
      </c>
      <c r="F20" s="55">
        <f t="shared" si="22"/>
        <v>0</v>
      </c>
      <c r="G20" s="55">
        <f t="shared" si="22"/>
        <v>0</v>
      </c>
      <c r="H20" s="55">
        <f t="shared" si="22"/>
        <v>0</v>
      </c>
      <c r="I20" s="55">
        <f t="shared" si="22"/>
        <v>0</v>
      </c>
      <c r="J20" s="55">
        <f t="shared" si="22"/>
        <v>0</v>
      </c>
      <c r="K20" s="55">
        <f t="shared" si="22"/>
        <v>0</v>
      </c>
      <c r="L20" s="55">
        <f t="shared" si="22"/>
        <v>0</v>
      </c>
      <c r="M20" s="55">
        <f t="shared" si="22"/>
        <v>0</v>
      </c>
      <c r="N20" s="55">
        <f t="shared" si="22"/>
        <v>0</v>
      </c>
      <c r="O20" s="55">
        <f t="shared" si="1"/>
        <v>0</v>
      </c>
      <c r="Q20" s="55">
        <f t="shared" si="23"/>
        <v>0</v>
      </c>
      <c r="R20" s="55">
        <f t="shared" si="23"/>
        <v>0</v>
      </c>
      <c r="S20" s="55">
        <f t="shared" si="23"/>
        <v>0</v>
      </c>
      <c r="T20" s="55">
        <f t="shared" si="23"/>
        <v>0</v>
      </c>
      <c r="U20" s="55">
        <f t="shared" si="23"/>
        <v>0</v>
      </c>
      <c r="V20" s="55">
        <f t="shared" si="23"/>
        <v>0</v>
      </c>
      <c r="W20" s="55">
        <f t="shared" si="23"/>
        <v>0</v>
      </c>
      <c r="X20" s="55">
        <f t="shared" si="23"/>
        <v>0</v>
      </c>
      <c r="Y20" s="55">
        <f t="shared" si="23"/>
        <v>0</v>
      </c>
      <c r="Z20" s="55">
        <f t="shared" si="23"/>
        <v>0</v>
      </c>
      <c r="AA20" s="55">
        <f t="shared" si="23"/>
        <v>0</v>
      </c>
      <c r="AB20" s="55">
        <f t="shared" si="23"/>
        <v>0</v>
      </c>
      <c r="AC20" s="55">
        <f t="shared" si="3"/>
        <v>0</v>
      </c>
      <c r="AE20" s="82" t="s">
        <v>873</v>
      </c>
      <c r="AF20" s="82" t="s">
        <v>871</v>
      </c>
      <c r="AG20" s="123">
        <v>0</v>
      </c>
    </row>
    <row r="21" spans="1:33" x14ac:dyDescent="0.25">
      <c r="A21" s="60">
        <v>10220101101</v>
      </c>
      <c r="B21" s="61" t="s">
        <v>875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>
        <f t="shared" si="1"/>
        <v>0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>
        <f t="shared" si="3"/>
        <v>0</v>
      </c>
      <c r="AE21" s="92" t="s">
        <v>874</v>
      </c>
      <c r="AF21" s="92" t="s">
        <v>875</v>
      </c>
      <c r="AG21" s="128"/>
    </row>
    <row r="22" spans="1:33" x14ac:dyDescent="0.25">
      <c r="A22" s="52">
        <v>102202</v>
      </c>
      <c r="B22" s="53" t="s">
        <v>877</v>
      </c>
      <c r="C22" s="54">
        <f t="shared" ref="C22:N22" si="24">+C23</f>
        <v>556746020</v>
      </c>
      <c r="D22" s="54">
        <f t="shared" si="24"/>
        <v>16338058950.510002</v>
      </c>
      <c r="E22" s="54">
        <f t="shared" si="24"/>
        <v>12989427624.970001</v>
      </c>
      <c r="F22" s="54">
        <f t="shared" si="24"/>
        <v>901804675</v>
      </c>
      <c r="G22" s="54">
        <f t="shared" si="24"/>
        <v>447666420</v>
      </c>
      <c r="H22" s="54">
        <f t="shared" si="24"/>
        <v>1605273123.5</v>
      </c>
      <c r="I22" s="54">
        <f t="shared" si="24"/>
        <v>13434284968.110004</v>
      </c>
      <c r="J22" s="54">
        <f t="shared" si="24"/>
        <v>14407873889.23</v>
      </c>
      <c r="K22" s="54">
        <f t="shared" si="24"/>
        <v>1836471522.5</v>
      </c>
      <c r="L22" s="54">
        <f t="shared" si="24"/>
        <v>175294400</v>
      </c>
      <c r="M22" s="54">
        <f t="shared" si="24"/>
        <v>1395195282.5</v>
      </c>
      <c r="N22" s="54">
        <f t="shared" si="24"/>
        <v>249352809</v>
      </c>
      <c r="O22" s="54">
        <f t="shared" si="1"/>
        <v>64337449685.320007</v>
      </c>
      <c r="Q22" s="54">
        <f t="shared" ref="Q22:AB22" si="25">+Q23</f>
        <v>5035807112</v>
      </c>
      <c r="R22" s="54">
        <f t="shared" si="25"/>
        <v>0</v>
      </c>
      <c r="S22" s="54">
        <f t="shared" si="25"/>
        <v>0</v>
      </c>
      <c r="T22" s="54">
        <f t="shared" si="25"/>
        <v>0</v>
      </c>
      <c r="U22" s="54">
        <f t="shared" si="25"/>
        <v>0</v>
      </c>
      <c r="V22" s="54">
        <f t="shared" si="25"/>
        <v>0</v>
      </c>
      <c r="W22" s="54">
        <f t="shared" si="25"/>
        <v>0</v>
      </c>
      <c r="X22" s="54">
        <f t="shared" si="25"/>
        <v>0</v>
      </c>
      <c r="Y22" s="54">
        <f t="shared" si="25"/>
        <v>0</v>
      </c>
      <c r="Z22" s="54">
        <f t="shared" si="25"/>
        <v>0</v>
      </c>
      <c r="AA22" s="54">
        <f t="shared" si="25"/>
        <v>0</v>
      </c>
      <c r="AB22" s="54">
        <f t="shared" si="25"/>
        <v>0</v>
      </c>
      <c r="AC22" s="54">
        <f t="shared" si="3"/>
        <v>5035807112</v>
      </c>
      <c r="AE22" s="144" t="s">
        <v>876</v>
      </c>
      <c r="AF22" s="144" t="s">
        <v>877</v>
      </c>
      <c r="AG22" s="145">
        <v>5035807112</v>
      </c>
    </row>
    <row r="23" spans="1:33" x14ac:dyDescent="0.25">
      <c r="A23" s="57">
        <v>10220201</v>
      </c>
      <c r="B23" s="58" t="s">
        <v>520</v>
      </c>
      <c r="C23" s="55">
        <f t="shared" ref="C23:N23" si="26">+C24+C29</f>
        <v>556746020</v>
      </c>
      <c r="D23" s="55">
        <f t="shared" si="26"/>
        <v>16338058950.510002</v>
      </c>
      <c r="E23" s="55">
        <f t="shared" si="26"/>
        <v>12989427624.970001</v>
      </c>
      <c r="F23" s="55">
        <f t="shared" si="26"/>
        <v>901804675</v>
      </c>
      <c r="G23" s="55">
        <f t="shared" si="26"/>
        <v>447666420</v>
      </c>
      <c r="H23" s="55">
        <f t="shared" si="26"/>
        <v>1605273123.5</v>
      </c>
      <c r="I23" s="55">
        <f t="shared" si="26"/>
        <v>13434284968.110004</v>
      </c>
      <c r="J23" s="55">
        <f t="shared" si="26"/>
        <v>14407873889.23</v>
      </c>
      <c r="K23" s="55">
        <f t="shared" si="26"/>
        <v>1836471522.5</v>
      </c>
      <c r="L23" s="55">
        <f t="shared" si="26"/>
        <v>175294400</v>
      </c>
      <c r="M23" s="55">
        <f t="shared" si="26"/>
        <v>1395195282.5</v>
      </c>
      <c r="N23" s="55">
        <f t="shared" si="26"/>
        <v>249352809</v>
      </c>
      <c r="O23" s="55">
        <f t="shared" si="1"/>
        <v>64337449685.320007</v>
      </c>
      <c r="Q23" s="55">
        <f t="shared" ref="Q23:AB23" si="27">+Q24+Q29</f>
        <v>5035807112</v>
      </c>
      <c r="R23" s="55">
        <f t="shared" si="27"/>
        <v>0</v>
      </c>
      <c r="S23" s="55">
        <f t="shared" si="27"/>
        <v>0</v>
      </c>
      <c r="T23" s="55">
        <f t="shared" si="27"/>
        <v>0</v>
      </c>
      <c r="U23" s="55">
        <f t="shared" si="27"/>
        <v>0</v>
      </c>
      <c r="V23" s="55">
        <f t="shared" si="27"/>
        <v>0</v>
      </c>
      <c r="W23" s="55">
        <f t="shared" si="27"/>
        <v>0</v>
      </c>
      <c r="X23" s="55">
        <f t="shared" si="27"/>
        <v>0</v>
      </c>
      <c r="Y23" s="55">
        <f t="shared" si="27"/>
        <v>0</v>
      </c>
      <c r="Z23" s="55">
        <f t="shared" si="27"/>
        <v>0</v>
      </c>
      <c r="AA23" s="55">
        <f t="shared" si="27"/>
        <v>0</v>
      </c>
      <c r="AB23" s="55">
        <f t="shared" si="27"/>
        <v>0</v>
      </c>
      <c r="AC23" s="55">
        <f t="shared" si="3"/>
        <v>5035807112</v>
      </c>
      <c r="AE23" s="144" t="s">
        <v>878</v>
      </c>
      <c r="AF23" s="144" t="s">
        <v>879</v>
      </c>
      <c r="AG23" s="145">
        <v>5035807112</v>
      </c>
    </row>
    <row r="24" spans="1:33" x14ac:dyDescent="0.25">
      <c r="A24" s="57">
        <v>102202011</v>
      </c>
      <c r="B24" s="58" t="s">
        <v>1115</v>
      </c>
      <c r="C24" s="55">
        <f t="shared" ref="C24:N24" si="28">+C25+C26+C27+C28</f>
        <v>272318500</v>
      </c>
      <c r="D24" s="55">
        <f t="shared" si="28"/>
        <v>13134038293.350002</v>
      </c>
      <c r="E24" s="55">
        <f t="shared" si="28"/>
        <v>12268093166.470001</v>
      </c>
      <c r="F24" s="55">
        <f t="shared" si="28"/>
        <v>687124275</v>
      </c>
      <c r="G24" s="55">
        <f t="shared" si="28"/>
        <v>116732500</v>
      </c>
      <c r="H24" s="55">
        <f t="shared" si="28"/>
        <v>1356537490</v>
      </c>
      <c r="I24" s="55">
        <f t="shared" si="28"/>
        <v>11279660908.950005</v>
      </c>
      <c r="J24" s="55">
        <f t="shared" si="28"/>
        <v>12842212551.23</v>
      </c>
      <c r="K24" s="55">
        <f t="shared" si="28"/>
        <v>1336864940</v>
      </c>
      <c r="L24" s="55">
        <f t="shared" si="28"/>
        <v>20467500</v>
      </c>
      <c r="M24" s="55">
        <f t="shared" si="28"/>
        <v>1222396300</v>
      </c>
      <c r="N24" s="55">
        <f t="shared" si="28"/>
        <v>16567954</v>
      </c>
      <c r="O24" s="55">
        <f t="shared" si="1"/>
        <v>54553014379</v>
      </c>
      <c r="Q24" s="55">
        <f t="shared" ref="Q24:AB24" si="29">+Q25+Q26+Q27+Q28</f>
        <v>4981393112</v>
      </c>
      <c r="R24" s="55">
        <f t="shared" si="29"/>
        <v>0</v>
      </c>
      <c r="S24" s="55">
        <f t="shared" si="29"/>
        <v>0</v>
      </c>
      <c r="T24" s="55">
        <f t="shared" si="29"/>
        <v>0</v>
      </c>
      <c r="U24" s="55">
        <f t="shared" si="29"/>
        <v>0</v>
      </c>
      <c r="V24" s="55">
        <f t="shared" si="29"/>
        <v>0</v>
      </c>
      <c r="W24" s="55">
        <f t="shared" si="29"/>
        <v>0</v>
      </c>
      <c r="X24" s="55">
        <f t="shared" si="29"/>
        <v>0</v>
      </c>
      <c r="Y24" s="55">
        <f t="shared" si="29"/>
        <v>0</v>
      </c>
      <c r="Z24" s="55">
        <f t="shared" si="29"/>
        <v>0</v>
      </c>
      <c r="AA24" s="55">
        <f t="shared" si="29"/>
        <v>0</v>
      </c>
      <c r="AB24" s="55">
        <f t="shared" si="29"/>
        <v>0</v>
      </c>
      <c r="AC24" s="55">
        <f t="shared" si="3"/>
        <v>4981393112</v>
      </c>
      <c r="AE24" s="82" t="s">
        <v>880</v>
      </c>
      <c r="AF24" s="82" t="s">
        <v>881</v>
      </c>
      <c r="AG24" s="123">
        <v>4981393112</v>
      </c>
    </row>
    <row r="25" spans="1:33" x14ac:dyDescent="0.25">
      <c r="A25" s="60">
        <v>10220201101</v>
      </c>
      <c r="B25" s="61" t="s">
        <v>1116</v>
      </c>
      <c r="C25" s="62">
        <v>147968500</v>
      </c>
      <c r="D25" s="62">
        <v>258708400</v>
      </c>
      <c r="E25" s="62">
        <v>15000000</v>
      </c>
      <c r="F25" s="62">
        <v>0</v>
      </c>
      <c r="G25" s="62">
        <v>116032500</v>
      </c>
      <c r="H25" s="62">
        <v>140925000</v>
      </c>
      <c r="I25" s="62">
        <v>143401520</v>
      </c>
      <c r="J25" s="62">
        <v>0</v>
      </c>
      <c r="K25" s="62">
        <v>15000000</v>
      </c>
      <c r="L25" s="62">
        <v>13027500</v>
      </c>
      <c r="M25" s="62">
        <v>0</v>
      </c>
      <c r="N25" s="62">
        <v>0</v>
      </c>
      <c r="O25" s="62">
        <f t="shared" si="1"/>
        <v>850063420</v>
      </c>
      <c r="Q25" s="62">
        <v>889032000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f t="shared" si="3"/>
        <v>889032000</v>
      </c>
      <c r="AE25" s="90" t="s">
        <v>882</v>
      </c>
      <c r="AF25" s="90" t="s">
        <v>883</v>
      </c>
      <c r="AG25" s="126">
        <v>889032000</v>
      </c>
    </row>
    <row r="26" spans="1:33" x14ac:dyDescent="0.25">
      <c r="A26" s="60">
        <v>10220201102</v>
      </c>
      <c r="B26" s="61" t="s">
        <v>885</v>
      </c>
      <c r="C26" s="62">
        <v>0</v>
      </c>
      <c r="D26" s="62">
        <v>102040850</v>
      </c>
      <c r="E26" s="62">
        <v>404864301</v>
      </c>
      <c r="F26" s="62">
        <v>8564675</v>
      </c>
      <c r="G26" s="62">
        <v>0</v>
      </c>
      <c r="H26" s="62">
        <v>196281390</v>
      </c>
      <c r="I26" s="62">
        <v>58474960</v>
      </c>
      <c r="J26" s="62">
        <v>154341905</v>
      </c>
      <c r="K26" s="62">
        <v>225183190</v>
      </c>
      <c r="L26" s="62">
        <v>6600000</v>
      </c>
      <c r="M26" s="62">
        <v>196281300</v>
      </c>
      <c r="N26" s="62">
        <v>15727954</v>
      </c>
      <c r="O26" s="62">
        <f t="shared" si="1"/>
        <v>1368360525</v>
      </c>
      <c r="Q26" s="62">
        <v>6978000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f t="shared" si="3"/>
        <v>6978000</v>
      </c>
      <c r="AE26" s="92" t="s">
        <v>884</v>
      </c>
      <c r="AF26" s="92" t="s">
        <v>885</v>
      </c>
      <c r="AG26" s="128">
        <v>6978000</v>
      </c>
    </row>
    <row r="27" spans="1:33" x14ac:dyDescent="0.25">
      <c r="A27" s="60">
        <v>10220201103</v>
      </c>
      <c r="B27" s="61" t="s">
        <v>887</v>
      </c>
      <c r="C27" s="62">
        <v>123750000</v>
      </c>
      <c r="D27" s="62">
        <v>11874652263.350002</v>
      </c>
      <c r="E27" s="62">
        <v>11814628865.470001</v>
      </c>
      <c r="F27" s="62">
        <v>677959600</v>
      </c>
      <c r="G27" s="62">
        <v>0</v>
      </c>
      <c r="H27" s="62">
        <v>832025000</v>
      </c>
      <c r="I27" s="62">
        <v>10332964798.950005</v>
      </c>
      <c r="J27" s="62">
        <v>12643689396.23</v>
      </c>
      <c r="K27" s="62">
        <v>1095841750</v>
      </c>
      <c r="L27" s="62">
        <v>0</v>
      </c>
      <c r="M27" s="62">
        <v>1025075000</v>
      </c>
      <c r="N27" s="62">
        <v>0</v>
      </c>
      <c r="O27" s="62">
        <f t="shared" si="1"/>
        <v>50420586674</v>
      </c>
      <c r="Q27" s="62">
        <v>4068662111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f t="shared" si="3"/>
        <v>4068662111</v>
      </c>
      <c r="AE27" s="90" t="s">
        <v>886</v>
      </c>
      <c r="AF27" s="92" t="s">
        <v>887</v>
      </c>
      <c r="AG27" s="128">
        <v>4068662111</v>
      </c>
    </row>
    <row r="28" spans="1:33" x14ac:dyDescent="0.25">
      <c r="A28" s="60">
        <v>10220201104</v>
      </c>
      <c r="B28" s="61" t="s">
        <v>1117</v>
      </c>
      <c r="C28" s="62">
        <v>600000</v>
      </c>
      <c r="D28" s="62">
        <v>898636780</v>
      </c>
      <c r="E28" s="62">
        <v>33600000</v>
      </c>
      <c r="F28" s="62">
        <v>600000</v>
      </c>
      <c r="G28" s="62">
        <v>700000</v>
      </c>
      <c r="H28" s="62">
        <v>187306100</v>
      </c>
      <c r="I28" s="62">
        <v>744819630</v>
      </c>
      <c r="J28" s="62">
        <v>44181250</v>
      </c>
      <c r="K28" s="62">
        <v>840000</v>
      </c>
      <c r="L28" s="62">
        <v>840000</v>
      </c>
      <c r="M28" s="62">
        <v>1040000</v>
      </c>
      <c r="N28" s="62">
        <v>840000</v>
      </c>
      <c r="O28" s="62">
        <f t="shared" si="1"/>
        <v>1914003760</v>
      </c>
      <c r="Q28" s="62">
        <v>16721001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f t="shared" si="3"/>
        <v>16721001</v>
      </c>
      <c r="AE28" s="90" t="s">
        <v>888</v>
      </c>
      <c r="AF28" s="92" t="s">
        <v>889</v>
      </c>
      <c r="AG28" s="128">
        <v>16721001</v>
      </c>
    </row>
    <row r="29" spans="1:33" x14ac:dyDescent="0.25">
      <c r="A29" s="52">
        <v>102202012</v>
      </c>
      <c r="B29" s="53" t="s">
        <v>1118</v>
      </c>
      <c r="C29" s="54">
        <f t="shared" ref="C29:N29" si="30">+C30+C31+C32+C33</f>
        <v>284427520</v>
      </c>
      <c r="D29" s="54">
        <f t="shared" si="30"/>
        <v>3204020657.1600008</v>
      </c>
      <c r="E29" s="54">
        <f t="shared" si="30"/>
        <v>721334458.5</v>
      </c>
      <c r="F29" s="54">
        <f t="shared" si="30"/>
        <v>214680400</v>
      </c>
      <c r="G29" s="54">
        <f t="shared" si="30"/>
        <v>330933920</v>
      </c>
      <c r="H29" s="54">
        <f t="shared" si="30"/>
        <v>248735633.5</v>
      </c>
      <c r="I29" s="54">
        <f t="shared" si="30"/>
        <v>2154624059.1600008</v>
      </c>
      <c r="J29" s="54">
        <f t="shared" si="30"/>
        <v>1565661338</v>
      </c>
      <c r="K29" s="54">
        <f t="shared" si="30"/>
        <v>499606582.5</v>
      </c>
      <c r="L29" s="54">
        <f t="shared" si="30"/>
        <v>154826900</v>
      </c>
      <c r="M29" s="54">
        <f t="shared" si="30"/>
        <v>172798982.5</v>
      </c>
      <c r="N29" s="54">
        <f t="shared" si="30"/>
        <v>232784855</v>
      </c>
      <c r="O29" s="54">
        <f t="shared" si="1"/>
        <v>9784435306.3200016</v>
      </c>
      <c r="Q29" s="54">
        <v>54414000</v>
      </c>
      <c r="R29" s="54">
        <f t="shared" ref="R29:AB29" si="31">+R30+R31+R32+R33</f>
        <v>0</v>
      </c>
      <c r="S29" s="54">
        <f t="shared" si="31"/>
        <v>0</v>
      </c>
      <c r="T29" s="54">
        <f t="shared" si="31"/>
        <v>0</v>
      </c>
      <c r="U29" s="54">
        <f t="shared" si="31"/>
        <v>0</v>
      </c>
      <c r="V29" s="54">
        <f t="shared" si="31"/>
        <v>0</v>
      </c>
      <c r="W29" s="54">
        <f t="shared" si="31"/>
        <v>0</v>
      </c>
      <c r="X29" s="54">
        <f t="shared" si="31"/>
        <v>0</v>
      </c>
      <c r="Y29" s="54">
        <f t="shared" si="31"/>
        <v>0</v>
      </c>
      <c r="Z29" s="54">
        <f t="shared" si="31"/>
        <v>0</v>
      </c>
      <c r="AA29" s="54">
        <f t="shared" si="31"/>
        <v>0</v>
      </c>
      <c r="AB29" s="54">
        <f t="shared" si="31"/>
        <v>0</v>
      </c>
      <c r="AC29" s="54">
        <f t="shared" si="3"/>
        <v>54414000</v>
      </c>
      <c r="AE29" s="82" t="s">
        <v>890</v>
      </c>
      <c r="AF29" s="82" t="s">
        <v>891</v>
      </c>
      <c r="AG29" s="123">
        <v>54414000</v>
      </c>
    </row>
    <row r="30" spans="1:33" x14ac:dyDescent="0.25">
      <c r="A30" s="60">
        <v>10220201201</v>
      </c>
      <c r="B30" s="61" t="s">
        <v>1116</v>
      </c>
      <c r="C30" s="62">
        <v>22458080</v>
      </c>
      <c r="D30" s="62">
        <v>86441200</v>
      </c>
      <c r="E30" s="62">
        <v>6623116</v>
      </c>
      <c r="F30" s="62">
        <v>0</v>
      </c>
      <c r="G30" s="62">
        <v>12687200</v>
      </c>
      <c r="H30" s="62">
        <v>15617880</v>
      </c>
      <c r="I30" s="62">
        <v>64454680</v>
      </c>
      <c r="J30" s="62">
        <v>21036253</v>
      </c>
      <c r="K30" s="62">
        <v>0</v>
      </c>
      <c r="L30" s="62">
        <v>0</v>
      </c>
      <c r="M30" s="62">
        <v>0</v>
      </c>
      <c r="N30" s="62">
        <v>8309200</v>
      </c>
      <c r="O30" s="62">
        <f t="shared" si="1"/>
        <v>237627609</v>
      </c>
      <c r="Q30" s="62">
        <v>24344000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f t="shared" si="3"/>
        <v>24344000</v>
      </c>
      <c r="AE30" s="92" t="s">
        <v>892</v>
      </c>
      <c r="AF30" s="92" t="s">
        <v>883</v>
      </c>
      <c r="AG30" s="126">
        <v>24344000</v>
      </c>
    </row>
    <row r="31" spans="1:33" x14ac:dyDescent="0.25">
      <c r="A31" s="60">
        <v>10220201202</v>
      </c>
      <c r="B31" s="61" t="s">
        <v>885</v>
      </c>
      <c r="C31" s="62">
        <v>7154400</v>
      </c>
      <c r="D31" s="62">
        <v>24056080</v>
      </c>
      <c r="E31" s="62">
        <v>92936342.5</v>
      </c>
      <c r="F31" s="62">
        <v>23414400</v>
      </c>
      <c r="G31" s="62">
        <v>0</v>
      </c>
      <c r="H31" s="62">
        <v>36451087.5</v>
      </c>
      <c r="I31" s="62">
        <v>4173400</v>
      </c>
      <c r="J31" s="62">
        <v>33116880</v>
      </c>
      <c r="K31" s="62">
        <v>45540582.5</v>
      </c>
      <c r="L31" s="62">
        <v>41334430</v>
      </c>
      <c r="M31" s="62">
        <v>28988982.5</v>
      </c>
      <c r="N31" s="62">
        <v>33573895</v>
      </c>
      <c r="O31" s="62">
        <f t="shared" si="1"/>
        <v>370740480</v>
      </c>
      <c r="Q31" s="62">
        <v>571000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f t="shared" si="3"/>
        <v>571000</v>
      </c>
      <c r="AE31" s="92" t="s">
        <v>893</v>
      </c>
      <c r="AF31" s="92" t="s">
        <v>885</v>
      </c>
      <c r="AG31" s="128">
        <v>571000</v>
      </c>
    </row>
    <row r="32" spans="1:33" x14ac:dyDescent="0.25">
      <c r="A32" s="60">
        <v>10220201203</v>
      </c>
      <c r="B32" s="61" t="s">
        <v>887</v>
      </c>
      <c r="C32" s="62">
        <v>254815040</v>
      </c>
      <c r="D32" s="62">
        <v>3061756711.1600008</v>
      </c>
      <c r="E32" s="62">
        <v>621775000</v>
      </c>
      <c r="F32" s="62">
        <v>191266000</v>
      </c>
      <c r="G32" s="62">
        <v>318246720</v>
      </c>
      <c r="H32" s="62">
        <v>173000000</v>
      </c>
      <c r="I32" s="62">
        <v>2052279311.1600008</v>
      </c>
      <c r="J32" s="62">
        <v>1498408205</v>
      </c>
      <c r="K32" s="62">
        <v>454066000</v>
      </c>
      <c r="L32" s="62">
        <v>113492470</v>
      </c>
      <c r="M32" s="62">
        <v>143760000</v>
      </c>
      <c r="N32" s="62">
        <v>190901760</v>
      </c>
      <c r="O32" s="62">
        <f t="shared" si="1"/>
        <v>9073767217.3200016</v>
      </c>
      <c r="Q32" s="62">
        <v>27641000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f t="shared" si="3"/>
        <v>27641000</v>
      </c>
      <c r="AE32" s="90" t="s">
        <v>894</v>
      </c>
      <c r="AF32" s="92" t="s">
        <v>887</v>
      </c>
      <c r="AG32" s="128">
        <v>27641000</v>
      </c>
    </row>
    <row r="33" spans="1:33" x14ac:dyDescent="0.25">
      <c r="A33" s="60">
        <v>10220201204</v>
      </c>
      <c r="B33" s="61" t="s">
        <v>1117</v>
      </c>
      <c r="C33" s="62">
        <v>0</v>
      </c>
      <c r="D33" s="62">
        <v>31766666</v>
      </c>
      <c r="E33" s="62">
        <v>0</v>
      </c>
      <c r="F33" s="62">
        <v>0</v>
      </c>
      <c r="G33" s="62">
        <v>0</v>
      </c>
      <c r="H33" s="62">
        <v>23666666</v>
      </c>
      <c r="I33" s="62">
        <v>33716668</v>
      </c>
      <c r="J33" s="62">
        <v>13100000</v>
      </c>
      <c r="K33" s="62">
        <v>0</v>
      </c>
      <c r="L33" s="62">
        <v>0</v>
      </c>
      <c r="M33" s="62">
        <v>50000</v>
      </c>
      <c r="N33" s="62">
        <v>0</v>
      </c>
      <c r="O33" s="62">
        <f t="shared" si="1"/>
        <v>102300000</v>
      </c>
      <c r="Q33" s="62">
        <v>1858000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f t="shared" si="3"/>
        <v>1858000</v>
      </c>
      <c r="AE33" s="90" t="s">
        <v>895</v>
      </c>
      <c r="AF33" s="92" t="s">
        <v>896</v>
      </c>
      <c r="AG33" s="128">
        <v>1858000</v>
      </c>
    </row>
    <row r="34" spans="1:33" x14ac:dyDescent="0.25">
      <c r="A34" s="52">
        <v>1023</v>
      </c>
      <c r="B34" s="53" t="s">
        <v>897</v>
      </c>
      <c r="C34" s="54">
        <f t="shared" ref="C34:N34" si="32">+C35+C45</f>
        <v>0</v>
      </c>
      <c r="D34" s="54">
        <f t="shared" si="32"/>
        <v>0</v>
      </c>
      <c r="E34" s="54">
        <f t="shared" si="32"/>
        <v>0</v>
      </c>
      <c r="F34" s="54">
        <f t="shared" si="32"/>
        <v>0</v>
      </c>
      <c r="G34" s="54">
        <f t="shared" si="32"/>
        <v>0</v>
      </c>
      <c r="H34" s="54">
        <f t="shared" si="32"/>
        <v>0</v>
      </c>
      <c r="I34" s="54">
        <f t="shared" si="32"/>
        <v>0</v>
      </c>
      <c r="J34" s="54">
        <f t="shared" si="32"/>
        <v>0</v>
      </c>
      <c r="K34" s="54">
        <f t="shared" si="32"/>
        <v>0</v>
      </c>
      <c r="L34" s="54">
        <f t="shared" si="32"/>
        <v>0</v>
      </c>
      <c r="M34" s="54">
        <f t="shared" si="32"/>
        <v>0</v>
      </c>
      <c r="N34" s="54">
        <f t="shared" si="32"/>
        <v>0</v>
      </c>
      <c r="O34" s="54">
        <f t="shared" si="1"/>
        <v>0</v>
      </c>
      <c r="Q34" s="54">
        <v>0</v>
      </c>
      <c r="R34" s="54">
        <f t="shared" ref="R34:AB34" si="33">+R35+R45</f>
        <v>0</v>
      </c>
      <c r="S34" s="54">
        <f t="shared" si="33"/>
        <v>0</v>
      </c>
      <c r="T34" s="54">
        <f t="shared" si="33"/>
        <v>0</v>
      </c>
      <c r="U34" s="54">
        <f t="shared" si="33"/>
        <v>0</v>
      </c>
      <c r="V34" s="54">
        <f t="shared" si="33"/>
        <v>0</v>
      </c>
      <c r="W34" s="54">
        <f t="shared" si="33"/>
        <v>0</v>
      </c>
      <c r="X34" s="54">
        <f t="shared" si="33"/>
        <v>0</v>
      </c>
      <c r="Y34" s="54">
        <f t="shared" si="33"/>
        <v>0</v>
      </c>
      <c r="Z34" s="54">
        <f t="shared" si="33"/>
        <v>0</v>
      </c>
      <c r="AA34" s="54">
        <f t="shared" si="33"/>
        <v>0</v>
      </c>
      <c r="AB34" s="54">
        <f t="shared" si="33"/>
        <v>0</v>
      </c>
      <c r="AC34" s="54">
        <f t="shared" si="3"/>
        <v>0</v>
      </c>
      <c r="AE34" s="143">
        <v>1023</v>
      </c>
      <c r="AF34" s="144" t="s">
        <v>897</v>
      </c>
      <c r="AG34" s="145">
        <v>0</v>
      </c>
    </row>
    <row r="35" spans="1:33" x14ac:dyDescent="0.25">
      <c r="A35" s="57">
        <v>102301</v>
      </c>
      <c r="B35" s="58" t="s">
        <v>898</v>
      </c>
      <c r="C35" s="55">
        <f t="shared" ref="C35:N35" si="34">+C36+C39+C42</f>
        <v>0</v>
      </c>
      <c r="D35" s="55">
        <f t="shared" si="34"/>
        <v>0</v>
      </c>
      <c r="E35" s="55">
        <f t="shared" si="34"/>
        <v>0</v>
      </c>
      <c r="F35" s="55">
        <f t="shared" si="34"/>
        <v>0</v>
      </c>
      <c r="G35" s="55">
        <f t="shared" si="34"/>
        <v>0</v>
      </c>
      <c r="H35" s="55">
        <f t="shared" si="34"/>
        <v>0</v>
      </c>
      <c r="I35" s="55">
        <f t="shared" si="34"/>
        <v>0</v>
      </c>
      <c r="J35" s="55">
        <f t="shared" si="34"/>
        <v>0</v>
      </c>
      <c r="K35" s="55">
        <f t="shared" si="34"/>
        <v>0</v>
      </c>
      <c r="L35" s="55">
        <f t="shared" si="34"/>
        <v>0</v>
      </c>
      <c r="M35" s="55">
        <f t="shared" si="34"/>
        <v>0</v>
      </c>
      <c r="N35" s="55">
        <f t="shared" si="34"/>
        <v>0</v>
      </c>
      <c r="O35" s="55">
        <f t="shared" si="1"/>
        <v>0</v>
      </c>
      <c r="Q35" s="55">
        <v>0</v>
      </c>
      <c r="R35" s="55">
        <f t="shared" ref="R35:AB35" si="35">+R36+R39+R42</f>
        <v>0</v>
      </c>
      <c r="S35" s="55">
        <f t="shared" si="35"/>
        <v>0</v>
      </c>
      <c r="T35" s="55">
        <f t="shared" si="35"/>
        <v>0</v>
      </c>
      <c r="U35" s="55">
        <f t="shared" si="35"/>
        <v>0</v>
      </c>
      <c r="V35" s="55">
        <f t="shared" si="35"/>
        <v>0</v>
      </c>
      <c r="W35" s="55">
        <f t="shared" si="35"/>
        <v>0</v>
      </c>
      <c r="X35" s="55">
        <f t="shared" si="35"/>
        <v>0</v>
      </c>
      <c r="Y35" s="55">
        <f t="shared" si="35"/>
        <v>0</v>
      </c>
      <c r="Z35" s="55">
        <f t="shared" si="35"/>
        <v>0</v>
      </c>
      <c r="AA35" s="55">
        <f t="shared" si="35"/>
        <v>0</v>
      </c>
      <c r="AB35" s="55">
        <f t="shared" si="35"/>
        <v>0</v>
      </c>
      <c r="AC35" s="55">
        <f t="shared" si="3"/>
        <v>0</v>
      </c>
      <c r="AE35" s="143">
        <v>102301</v>
      </c>
      <c r="AF35" s="143" t="s">
        <v>898</v>
      </c>
      <c r="AG35" s="147">
        <v>0</v>
      </c>
    </row>
    <row r="36" spans="1:33" x14ac:dyDescent="0.25">
      <c r="A36" s="57">
        <v>10230103</v>
      </c>
      <c r="B36" s="58" t="s">
        <v>899</v>
      </c>
      <c r="C36" s="55">
        <f t="shared" ref="C36:N37" si="36">+C37</f>
        <v>0</v>
      </c>
      <c r="D36" s="55">
        <f t="shared" si="36"/>
        <v>0</v>
      </c>
      <c r="E36" s="55">
        <f t="shared" si="36"/>
        <v>0</v>
      </c>
      <c r="F36" s="55">
        <f t="shared" si="36"/>
        <v>0</v>
      </c>
      <c r="G36" s="55">
        <f t="shared" si="36"/>
        <v>0</v>
      </c>
      <c r="H36" s="55">
        <f t="shared" si="36"/>
        <v>0</v>
      </c>
      <c r="I36" s="55">
        <f t="shared" si="36"/>
        <v>0</v>
      </c>
      <c r="J36" s="55">
        <f t="shared" si="36"/>
        <v>0</v>
      </c>
      <c r="K36" s="55">
        <f t="shared" si="36"/>
        <v>0</v>
      </c>
      <c r="L36" s="55">
        <f t="shared" si="36"/>
        <v>0</v>
      </c>
      <c r="M36" s="55">
        <f t="shared" si="36"/>
        <v>0</v>
      </c>
      <c r="N36" s="55">
        <f t="shared" si="36"/>
        <v>0</v>
      </c>
      <c r="O36" s="55">
        <f t="shared" si="1"/>
        <v>0</v>
      </c>
      <c r="Q36" s="55">
        <v>0</v>
      </c>
      <c r="R36" s="55">
        <f t="shared" ref="R36:AB37" si="37">+R37</f>
        <v>0</v>
      </c>
      <c r="S36" s="55">
        <f t="shared" si="37"/>
        <v>0</v>
      </c>
      <c r="T36" s="55">
        <f t="shared" si="37"/>
        <v>0</v>
      </c>
      <c r="U36" s="55">
        <f t="shared" si="37"/>
        <v>0</v>
      </c>
      <c r="V36" s="55">
        <f t="shared" si="37"/>
        <v>0</v>
      </c>
      <c r="W36" s="55">
        <f t="shared" si="37"/>
        <v>0</v>
      </c>
      <c r="X36" s="55">
        <f t="shared" si="37"/>
        <v>0</v>
      </c>
      <c r="Y36" s="55">
        <f t="shared" si="37"/>
        <v>0</v>
      </c>
      <c r="Z36" s="55">
        <f t="shared" si="37"/>
        <v>0</v>
      </c>
      <c r="AA36" s="55">
        <f t="shared" si="37"/>
        <v>0</v>
      </c>
      <c r="AB36" s="55">
        <f t="shared" si="37"/>
        <v>0</v>
      </c>
      <c r="AC36" s="55">
        <f t="shared" si="3"/>
        <v>0</v>
      </c>
      <c r="AE36" s="143">
        <v>10230103</v>
      </c>
      <c r="AF36" s="143" t="s">
        <v>899</v>
      </c>
      <c r="AG36" s="147">
        <v>0</v>
      </c>
    </row>
    <row r="37" spans="1:33" x14ac:dyDescent="0.25">
      <c r="A37" s="57">
        <v>102301031</v>
      </c>
      <c r="B37" s="58" t="s">
        <v>899</v>
      </c>
      <c r="C37" s="55">
        <f t="shared" si="36"/>
        <v>0</v>
      </c>
      <c r="D37" s="55">
        <f t="shared" si="36"/>
        <v>0</v>
      </c>
      <c r="E37" s="55">
        <f t="shared" si="36"/>
        <v>0</v>
      </c>
      <c r="F37" s="55">
        <f t="shared" si="36"/>
        <v>0</v>
      </c>
      <c r="G37" s="55">
        <f t="shared" si="36"/>
        <v>0</v>
      </c>
      <c r="H37" s="55">
        <f t="shared" si="36"/>
        <v>0</v>
      </c>
      <c r="I37" s="55">
        <f t="shared" si="36"/>
        <v>0</v>
      </c>
      <c r="J37" s="55">
        <f t="shared" si="36"/>
        <v>0</v>
      </c>
      <c r="K37" s="55">
        <f t="shared" si="36"/>
        <v>0</v>
      </c>
      <c r="L37" s="55">
        <f t="shared" si="36"/>
        <v>0</v>
      </c>
      <c r="M37" s="55">
        <f t="shared" si="36"/>
        <v>0</v>
      </c>
      <c r="N37" s="55">
        <f t="shared" si="36"/>
        <v>0</v>
      </c>
      <c r="O37" s="55">
        <f t="shared" si="1"/>
        <v>0</v>
      </c>
      <c r="Q37" s="55">
        <v>0</v>
      </c>
      <c r="R37" s="55">
        <f t="shared" si="37"/>
        <v>0</v>
      </c>
      <c r="S37" s="55">
        <f t="shared" si="37"/>
        <v>0</v>
      </c>
      <c r="T37" s="55">
        <f t="shared" si="37"/>
        <v>0</v>
      </c>
      <c r="U37" s="55">
        <f t="shared" si="37"/>
        <v>0</v>
      </c>
      <c r="V37" s="55">
        <f t="shared" si="37"/>
        <v>0</v>
      </c>
      <c r="W37" s="55">
        <f t="shared" si="37"/>
        <v>0</v>
      </c>
      <c r="X37" s="55">
        <f t="shared" si="37"/>
        <v>0</v>
      </c>
      <c r="Y37" s="55">
        <f t="shared" si="37"/>
        <v>0</v>
      </c>
      <c r="Z37" s="55">
        <f t="shared" si="37"/>
        <v>0</v>
      </c>
      <c r="AA37" s="55">
        <f t="shared" si="37"/>
        <v>0</v>
      </c>
      <c r="AB37" s="55">
        <f t="shared" si="37"/>
        <v>0</v>
      </c>
      <c r="AC37" s="55">
        <f t="shared" si="3"/>
        <v>0</v>
      </c>
      <c r="AE37" s="143">
        <v>102301031</v>
      </c>
      <c r="AF37" s="143" t="s">
        <v>899</v>
      </c>
      <c r="AG37" s="147">
        <v>0</v>
      </c>
    </row>
    <row r="38" spans="1:33" x14ac:dyDescent="0.25">
      <c r="A38" s="60">
        <v>10230103101</v>
      </c>
      <c r="B38" s="61" t="s">
        <v>899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>
        <f t="shared" si="1"/>
        <v>0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>
        <f t="shared" si="3"/>
        <v>0</v>
      </c>
      <c r="AE38" s="101">
        <v>10230103101</v>
      </c>
      <c r="AF38" s="92" t="s">
        <v>899</v>
      </c>
      <c r="AG38" s="128"/>
    </row>
    <row r="39" spans="1:33" x14ac:dyDescent="0.25">
      <c r="A39" s="52">
        <v>10230104</v>
      </c>
      <c r="B39" s="53" t="s">
        <v>1119</v>
      </c>
      <c r="C39" s="54">
        <f t="shared" ref="C39:N40" si="38">+C40</f>
        <v>0</v>
      </c>
      <c r="D39" s="54">
        <f t="shared" si="38"/>
        <v>0</v>
      </c>
      <c r="E39" s="54">
        <f t="shared" si="38"/>
        <v>0</v>
      </c>
      <c r="F39" s="54">
        <f t="shared" si="38"/>
        <v>0</v>
      </c>
      <c r="G39" s="54">
        <f t="shared" si="38"/>
        <v>0</v>
      </c>
      <c r="H39" s="54">
        <f t="shared" si="38"/>
        <v>0</v>
      </c>
      <c r="I39" s="54">
        <f t="shared" si="38"/>
        <v>0</v>
      </c>
      <c r="J39" s="54">
        <f t="shared" si="38"/>
        <v>0</v>
      </c>
      <c r="K39" s="54">
        <f t="shared" si="38"/>
        <v>0</v>
      </c>
      <c r="L39" s="54">
        <f t="shared" si="38"/>
        <v>0</v>
      </c>
      <c r="M39" s="54">
        <f t="shared" si="38"/>
        <v>0</v>
      </c>
      <c r="N39" s="54">
        <f t="shared" si="38"/>
        <v>0</v>
      </c>
      <c r="O39" s="54">
        <f t="shared" si="1"/>
        <v>0</v>
      </c>
      <c r="Q39" s="54"/>
      <c r="R39" s="54">
        <f t="shared" ref="R39:AB40" si="39">+R40</f>
        <v>0</v>
      </c>
      <c r="S39" s="54">
        <f t="shared" si="39"/>
        <v>0</v>
      </c>
      <c r="T39" s="54">
        <f t="shared" si="39"/>
        <v>0</v>
      </c>
      <c r="U39" s="54">
        <f t="shared" si="39"/>
        <v>0</v>
      </c>
      <c r="V39" s="54">
        <f t="shared" si="39"/>
        <v>0</v>
      </c>
      <c r="W39" s="54">
        <f t="shared" si="39"/>
        <v>0</v>
      </c>
      <c r="X39" s="54">
        <f t="shared" si="39"/>
        <v>0</v>
      </c>
      <c r="Y39" s="54">
        <f t="shared" si="39"/>
        <v>0</v>
      </c>
      <c r="Z39" s="54">
        <f t="shared" si="39"/>
        <v>0</v>
      </c>
      <c r="AA39" s="54">
        <f t="shared" si="39"/>
        <v>0</v>
      </c>
      <c r="AB39" s="54">
        <f t="shared" si="39"/>
        <v>0</v>
      </c>
      <c r="AC39" s="54">
        <f t="shared" si="3"/>
        <v>0</v>
      </c>
      <c r="AE39" s="101"/>
      <c r="AF39" s="92"/>
      <c r="AG39" s="128"/>
    </row>
    <row r="40" spans="1:33" x14ac:dyDescent="0.25">
      <c r="A40" s="57">
        <v>102301041</v>
      </c>
      <c r="B40" s="58" t="s">
        <v>1119</v>
      </c>
      <c r="C40" s="55">
        <f t="shared" si="38"/>
        <v>0</v>
      </c>
      <c r="D40" s="55">
        <f t="shared" si="38"/>
        <v>0</v>
      </c>
      <c r="E40" s="55">
        <f t="shared" si="38"/>
        <v>0</v>
      </c>
      <c r="F40" s="55">
        <f t="shared" si="38"/>
        <v>0</v>
      </c>
      <c r="G40" s="55">
        <f t="shared" si="38"/>
        <v>0</v>
      </c>
      <c r="H40" s="55">
        <f t="shared" si="38"/>
        <v>0</v>
      </c>
      <c r="I40" s="55">
        <f t="shared" si="38"/>
        <v>0</v>
      </c>
      <c r="J40" s="55">
        <f t="shared" si="38"/>
        <v>0</v>
      </c>
      <c r="K40" s="55">
        <f t="shared" si="38"/>
        <v>0</v>
      </c>
      <c r="L40" s="55">
        <f t="shared" si="38"/>
        <v>0</v>
      </c>
      <c r="M40" s="55">
        <f t="shared" si="38"/>
        <v>0</v>
      </c>
      <c r="N40" s="55">
        <f t="shared" si="38"/>
        <v>0</v>
      </c>
      <c r="O40" s="55">
        <f t="shared" si="1"/>
        <v>0</v>
      </c>
      <c r="Q40" s="55"/>
      <c r="R40" s="55">
        <f t="shared" si="39"/>
        <v>0</v>
      </c>
      <c r="S40" s="55">
        <f t="shared" si="39"/>
        <v>0</v>
      </c>
      <c r="T40" s="55">
        <f t="shared" si="39"/>
        <v>0</v>
      </c>
      <c r="U40" s="55">
        <f t="shared" si="39"/>
        <v>0</v>
      </c>
      <c r="V40" s="55">
        <f t="shared" si="39"/>
        <v>0</v>
      </c>
      <c r="W40" s="55">
        <f t="shared" si="39"/>
        <v>0</v>
      </c>
      <c r="X40" s="55">
        <f t="shared" si="39"/>
        <v>0</v>
      </c>
      <c r="Y40" s="55">
        <f t="shared" si="39"/>
        <v>0</v>
      </c>
      <c r="Z40" s="55">
        <f t="shared" si="39"/>
        <v>0</v>
      </c>
      <c r="AA40" s="55">
        <f t="shared" si="39"/>
        <v>0</v>
      </c>
      <c r="AB40" s="55">
        <f t="shared" si="39"/>
        <v>0</v>
      </c>
      <c r="AC40" s="55">
        <f t="shared" si="3"/>
        <v>0</v>
      </c>
      <c r="AE40" s="101"/>
      <c r="AF40" s="92"/>
      <c r="AG40" s="128"/>
    </row>
    <row r="41" spans="1:33" x14ac:dyDescent="0.25">
      <c r="A41" s="60">
        <v>10230104102</v>
      </c>
      <c r="B41" s="61" t="s">
        <v>1119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>
        <f t="shared" si="1"/>
        <v>0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>
        <f t="shared" si="3"/>
        <v>0</v>
      </c>
      <c r="AE41" s="101"/>
      <c r="AF41" s="92"/>
      <c r="AG41" s="128"/>
    </row>
    <row r="42" spans="1:33" x14ac:dyDescent="0.25">
      <c r="A42" s="52">
        <v>10230105</v>
      </c>
      <c r="B42" s="53" t="s">
        <v>1120</v>
      </c>
      <c r="C42" s="54">
        <f t="shared" ref="C42:N43" si="40">+C43</f>
        <v>0</v>
      </c>
      <c r="D42" s="54">
        <f t="shared" si="40"/>
        <v>0</v>
      </c>
      <c r="E42" s="54">
        <f t="shared" si="40"/>
        <v>0</v>
      </c>
      <c r="F42" s="54">
        <f t="shared" si="40"/>
        <v>0</v>
      </c>
      <c r="G42" s="54">
        <f t="shared" si="40"/>
        <v>0</v>
      </c>
      <c r="H42" s="54">
        <f t="shared" si="40"/>
        <v>0</v>
      </c>
      <c r="I42" s="54">
        <f t="shared" si="40"/>
        <v>0</v>
      </c>
      <c r="J42" s="54">
        <f t="shared" si="40"/>
        <v>0</v>
      </c>
      <c r="K42" s="54">
        <f t="shared" si="40"/>
        <v>0</v>
      </c>
      <c r="L42" s="54">
        <f t="shared" si="40"/>
        <v>0</v>
      </c>
      <c r="M42" s="54">
        <f t="shared" si="40"/>
        <v>0</v>
      </c>
      <c r="N42" s="54">
        <f t="shared" si="40"/>
        <v>0</v>
      </c>
      <c r="O42" s="54">
        <f t="shared" si="1"/>
        <v>0</v>
      </c>
      <c r="Q42" s="54"/>
      <c r="R42" s="54">
        <f t="shared" ref="R42:AB43" si="41">+R43</f>
        <v>0</v>
      </c>
      <c r="S42" s="54">
        <f t="shared" si="41"/>
        <v>0</v>
      </c>
      <c r="T42" s="54">
        <f t="shared" si="41"/>
        <v>0</v>
      </c>
      <c r="U42" s="54">
        <f t="shared" si="41"/>
        <v>0</v>
      </c>
      <c r="V42" s="54">
        <f t="shared" si="41"/>
        <v>0</v>
      </c>
      <c r="W42" s="54">
        <f t="shared" si="41"/>
        <v>0</v>
      </c>
      <c r="X42" s="54">
        <f t="shared" si="41"/>
        <v>0</v>
      </c>
      <c r="Y42" s="54">
        <f t="shared" si="41"/>
        <v>0</v>
      </c>
      <c r="Z42" s="54">
        <f t="shared" si="41"/>
        <v>0</v>
      </c>
      <c r="AA42" s="54">
        <f t="shared" si="41"/>
        <v>0</v>
      </c>
      <c r="AB42" s="54">
        <f t="shared" si="41"/>
        <v>0</v>
      </c>
      <c r="AC42" s="54">
        <f t="shared" si="3"/>
        <v>0</v>
      </c>
      <c r="AE42" s="101"/>
      <c r="AF42" s="92"/>
      <c r="AG42" s="128"/>
    </row>
    <row r="43" spans="1:33" x14ac:dyDescent="0.25">
      <c r="A43" s="57">
        <v>102301051</v>
      </c>
      <c r="B43" s="58" t="s">
        <v>1120</v>
      </c>
      <c r="C43" s="55">
        <f t="shared" si="40"/>
        <v>0</v>
      </c>
      <c r="D43" s="55">
        <f t="shared" si="40"/>
        <v>0</v>
      </c>
      <c r="E43" s="55">
        <f t="shared" si="40"/>
        <v>0</v>
      </c>
      <c r="F43" s="55">
        <f t="shared" si="40"/>
        <v>0</v>
      </c>
      <c r="G43" s="55">
        <f t="shared" si="40"/>
        <v>0</v>
      </c>
      <c r="H43" s="55">
        <f t="shared" si="40"/>
        <v>0</v>
      </c>
      <c r="I43" s="55">
        <f t="shared" si="40"/>
        <v>0</v>
      </c>
      <c r="J43" s="55">
        <f t="shared" si="40"/>
        <v>0</v>
      </c>
      <c r="K43" s="55">
        <f t="shared" si="40"/>
        <v>0</v>
      </c>
      <c r="L43" s="55">
        <f t="shared" si="40"/>
        <v>0</v>
      </c>
      <c r="M43" s="55">
        <f t="shared" si="40"/>
        <v>0</v>
      </c>
      <c r="N43" s="55">
        <f t="shared" si="40"/>
        <v>0</v>
      </c>
      <c r="O43" s="55">
        <f t="shared" si="1"/>
        <v>0</v>
      </c>
      <c r="Q43" s="55"/>
      <c r="R43" s="55">
        <f t="shared" si="41"/>
        <v>0</v>
      </c>
      <c r="S43" s="55">
        <f t="shared" si="41"/>
        <v>0</v>
      </c>
      <c r="T43" s="55">
        <f t="shared" si="41"/>
        <v>0</v>
      </c>
      <c r="U43" s="55">
        <f t="shared" si="41"/>
        <v>0</v>
      </c>
      <c r="V43" s="55">
        <f t="shared" si="41"/>
        <v>0</v>
      </c>
      <c r="W43" s="55">
        <f t="shared" si="41"/>
        <v>0</v>
      </c>
      <c r="X43" s="55">
        <f t="shared" si="41"/>
        <v>0</v>
      </c>
      <c r="Y43" s="55">
        <f t="shared" si="41"/>
        <v>0</v>
      </c>
      <c r="Z43" s="55">
        <f t="shared" si="41"/>
        <v>0</v>
      </c>
      <c r="AA43" s="55">
        <f t="shared" si="41"/>
        <v>0</v>
      </c>
      <c r="AB43" s="55">
        <f t="shared" si="41"/>
        <v>0</v>
      </c>
      <c r="AC43" s="55">
        <f t="shared" si="3"/>
        <v>0</v>
      </c>
      <c r="AE43" s="101"/>
      <c r="AF43" s="92"/>
      <c r="AG43" s="128"/>
    </row>
    <row r="44" spans="1:33" x14ac:dyDescent="0.25">
      <c r="A44" s="60">
        <v>10230105103</v>
      </c>
      <c r="B44" s="61" t="s">
        <v>1120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>
        <f t="shared" si="1"/>
        <v>0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>
        <f t="shared" si="3"/>
        <v>0</v>
      </c>
      <c r="AE44" s="101"/>
      <c r="AF44" s="92"/>
      <c r="AG44" s="128"/>
    </row>
    <row r="45" spans="1:33" x14ac:dyDescent="0.25">
      <c r="A45" s="52">
        <v>102302</v>
      </c>
      <c r="B45" s="53" t="s">
        <v>1121</v>
      </c>
      <c r="C45" s="54">
        <f t="shared" ref="C45:N46" si="42">+C46</f>
        <v>0</v>
      </c>
      <c r="D45" s="54">
        <f t="shared" si="42"/>
        <v>0</v>
      </c>
      <c r="E45" s="54">
        <f t="shared" si="42"/>
        <v>0</v>
      </c>
      <c r="F45" s="54">
        <f t="shared" si="42"/>
        <v>0</v>
      </c>
      <c r="G45" s="54">
        <f t="shared" si="42"/>
        <v>0</v>
      </c>
      <c r="H45" s="54">
        <f t="shared" si="42"/>
        <v>0</v>
      </c>
      <c r="I45" s="54">
        <f t="shared" si="42"/>
        <v>0</v>
      </c>
      <c r="J45" s="54">
        <f t="shared" si="42"/>
        <v>0</v>
      </c>
      <c r="K45" s="54">
        <f t="shared" si="42"/>
        <v>0</v>
      </c>
      <c r="L45" s="54">
        <f t="shared" si="42"/>
        <v>0</v>
      </c>
      <c r="M45" s="54">
        <f t="shared" si="42"/>
        <v>0</v>
      </c>
      <c r="N45" s="54">
        <f t="shared" si="42"/>
        <v>0</v>
      </c>
      <c r="O45" s="54">
        <f t="shared" si="1"/>
        <v>0</v>
      </c>
      <c r="Q45" s="54"/>
      <c r="R45" s="54">
        <f t="shared" ref="R45:AB46" si="43">+R46</f>
        <v>0</v>
      </c>
      <c r="S45" s="54">
        <f t="shared" si="43"/>
        <v>0</v>
      </c>
      <c r="T45" s="54">
        <f t="shared" si="43"/>
        <v>0</v>
      </c>
      <c r="U45" s="54">
        <f t="shared" si="43"/>
        <v>0</v>
      </c>
      <c r="V45" s="54">
        <f t="shared" si="43"/>
        <v>0</v>
      </c>
      <c r="W45" s="54">
        <f t="shared" si="43"/>
        <v>0</v>
      </c>
      <c r="X45" s="54">
        <f t="shared" si="43"/>
        <v>0</v>
      </c>
      <c r="Y45" s="54">
        <f t="shared" si="43"/>
        <v>0</v>
      </c>
      <c r="Z45" s="54">
        <f t="shared" si="43"/>
        <v>0</v>
      </c>
      <c r="AA45" s="54">
        <f t="shared" si="43"/>
        <v>0</v>
      </c>
      <c r="AB45" s="54">
        <f t="shared" si="43"/>
        <v>0</v>
      </c>
      <c r="AC45" s="54">
        <f t="shared" si="3"/>
        <v>0</v>
      </c>
      <c r="AE45" s="101"/>
      <c r="AF45" s="92"/>
      <c r="AG45" s="128"/>
    </row>
    <row r="46" spans="1:33" x14ac:dyDescent="0.25">
      <c r="A46" s="57">
        <v>102302011</v>
      </c>
      <c r="B46" s="58" t="s">
        <v>1121</v>
      </c>
      <c r="C46" s="55">
        <f t="shared" si="42"/>
        <v>0</v>
      </c>
      <c r="D46" s="55">
        <f t="shared" si="42"/>
        <v>0</v>
      </c>
      <c r="E46" s="55">
        <f t="shared" si="42"/>
        <v>0</v>
      </c>
      <c r="F46" s="55">
        <f t="shared" si="42"/>
        <v>0</v>
      </c>
      <c r="G46" s="55">
        <f t="shared" si="42"/>
        <v>0</v>
      </c>
      <c r="H46" s="55">
        <f t="shared" si="42"/>
        <v>0</v>
      </c>
      <c r="I46" s="55">
        <f t="shared" si="42"/>
        <v>0</v>
      </c>
      <c r="J46" s="55">
        <f t="shared" si="42"/>
        <v>0</v>
      </c>
      <c r="K46" s="55">
        <f t="shared" si="42"/>
        <v>0</v>
      </c>
      <c r="L46" s="55">
        <f t="shared" si="42"/>
        <v>0</v>
      </c>
      <c r="M46" s="55">
        <f t="shared" si="42"/>
        <v>0</v>
      </c>
      <c r="N46" s="55">
        <f t="shared" si="42"/>
        <v>0</v>
      </c>
      <c r="O46" s="55">
        <f t="shared" si="1"/>
        <v>0</v>
      </c>
      <c r="Q46" s="55"/>
      <c r="R46" s="55">
        <f t="shared" si="43"/>
        <v>0</v>
      </c>
      <c r="S46" s="55">
        <f t="shared" si="43"/>
        <v>0</v>
      </c>
      <c r="T46" s="55">
        <f t="shared" si="43"/>
        <v>0</v>
      </c>
      <c r="U46" s="55">
        <f t="shared" si="43"/>
        <v>0</v>
      </c>
      <c r="V46" s="55">
        <f t="shared" si="43"/>
        <v>0</v>
      </c>
      <c r="W46" s="55">
        <f t="shared" si="43"/>
        <v>0</v>
      </c>
      <c r="X46" s="55">
        <f t="shared" si="43"/>
        <v>0</v>
      </c>
      <c r="Y46" s="55">
        <f t="shared" si="43"/>
        <v>0</v>
      </c>
      <c r="Z46" s="55">
        <f t="shared" si="43"/>
        <v>0</v>
      </c>
      <c r="AA46" s="55">
        <f t="shared" si="43"/>
        <v>0</v>
      </c>
      <c r="AB46" s="55">
        <f t="shared" si="43"/>
        <v>0</v>
      </c>
      <c r="AC46" s="55">
        <f t="shared" si="3"/>
        <v>0</v>
      </c>
      <c r="AE46" s="101"/>
      <c r="AF46" s="92"/>
      <c r="AG46" s="128"/>
    </row>
    <row r="47" spans="1:33" x14ac:dyDescent="0.25">
      <c r="A47" s="60">
        <v>10230201101</v>
      </c>
      <c r="B47" s="61" t="s">
        <v>1121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>
        <f t="shared" si="1"/>
        <v>0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>
        <f t="shared" si="3"/>
        <v>0</v>
      </c>
      <c r="AE47" s="101"/>
      <c r="AF47" s="92"/>
      <c r="AG47" s="128"/>
    </row>
    <row r="48" spans="1:33" x14ac:dyDescent="0.25">
      <c r="A48" s="52">
        <v>1025</v>
      </c>
      <c r="B48" s="53" t="s">
        <v>901</v>
      </c>
      <c r="C48" s="54">
        <f t="shared" ref="C48:N48" si="44">+C49+C97</f>
        <v>347825569.58157212</v>
      </c>
      <c r="D48" s="54">
        <f t="shared" si="44"/>
        <v>1832082353.0815721</v>
      </c>
      <c r="E48" s="54">
        <f t="shared" si="44"/>
        <v>769909367.46408415</v>
      </c>
      <c r="F48" s="54">
        <f t="shared" si="44"/>
        <v>438657046.58157206</v>
      </c>
      <c r="G48" s="54">
        <f t="shared" si="44"/>
        <v>361265172.05152375</v>
      </c>
      <c r="H48" s="54">
        <f t="shared" si="44"/>
        <v>280629982.58157212</v>
      </c>
      <c r="I48" s="54">
        <f t="shared" si="44"/>
        <v>1943153983.8465953</v>
      </c>
      <c r="J48" s="54">
        <f t="shared" si="44"/>
        <v>588248171.46408415</v>
      </c>
      <c r="K48" s="54">
        <f t="shared" si="44"/>
        <v>612536653.58157218</v>
      </c>
      <c r="L48" s="54">
        <f t="shared" si="44"/>
        <v>263183118.42161843</v>
      </c>
      <c r="M48" s="54">
        <f t="shared" si="44"/>
        <v>329157189.66308087</v>
      </c>
      <c r="N48" s="54">
        <f t="shared" si="44"/>
        <v>170807069.58157215</v>
      </c>
      <c r="O48" s="54">
        <f t="shared" si="1"/>
        <v>7937455677.9004211</v>
      </c>
      <c r="Q48" s="54">
        <v>35708320</v>
      </c>
      <c r="R48" s="54">
        <f t="shared" ref="R48:AB48" si="45">+R49+R97</f>
        <v>0</v>
      </c>
      <c r="S48" s="54">
        <f t="shared" si="45"/>
        <v>0</v>
      </c>
      <c r="T48" s="54">
        <f t="shared" si="45"/>
        <v>0</v>
      </c>
      <c r="U48" s="54">
        <f t="shared" si="45"/>
        <v>0</v>
      </c>
      <c r="V48" s="54">
        <f t="shared" si="45"/>
        <v>0</v>
      </c>
      <c r="W48" s="54">
        <f t="shared" si="45"/>
        <v>0</v>
      </c>
      <c r="X48" s="54">
        <f t="shared" si="45"/>
        <v>0</v>
      </c>
      <c r="Y48" s="54">
        <f t="shared" si="45"/>
        <v>0</v>
      </c>
      <c r="Z48" s="54">
        <f t="shared" si="45"/>
        <v>0</v>
      </c>
      <c r="AA48" s="54">
        <f t="shared" si="45"/>
        <v>0</v>
      </c>
      <c r="AB48" s="54">
        <f t="shared" si="45"/>
        <v>0</v>
      </c>
      <c r="AC48" s="54">
        <f t="shared" si="3"/>
        <v>35708320</v>
      </c>
      <c r="AE48" s="144" t="s">
        <v>900</v>
      </c>
      <c r="AF48" s="144" t="s">
        <v>901</v>
      </c>
      <c r="AG48" s="145">
        <v>35708320</v>
      </c>
    </row>
    <row r="49" spans="1:33" x14ac:dyDescent="0.25">
      <c r="A49" s="57">
        <v>102501</v>
      </c>
      <c r="B49" s="58" t="s">
        <v>903</v>
      </c>
      <c r="C49" s="55">
        <f t="shared" ref="C49:N49" si="46">+C50+C79</f>
        <v>0</v>
      </c>
      <c r="D49" s="55">
        <f t="shared" si="46"/>
        <v>0</v>
      </c>
      <c r="E49" s="55">
        <f t="shared" si="46"/>
        <v>0</v>
      </c>
      <c r="F49" s="55">
        <f t="shared" si="46"/>
        <v>0</v>
      </c>
      <c r="G49" s="55">
        <f t="shared" si="46"/>
        <v>0</v>
      </c>
      <c r="H49" s="55">
        <f t="shared" si="46"/>
        <v>0</v>
      </c>
      <c r="I49" s="55">
        <f t="shared" si="46"/>
        <v>0</v>
      </c>
      <c r="J49" s="55">
        <f t="shared" si="46"/>
        <v>0</v>
      </c>
      <c r="K49" s="55">
        <f t="shared" si="46"/>
        <v>0</v>
      </c>
      <c r="L49" s="55">
        <f t="shared" si="46"/>
        <v>0</v>
      </c>
      <c r="M49" s="55">
        <f t="shared" si="46"/>
        <v>0</v>
      </c>
      <c r="N49" s="55">
        <f t="shared" si="46"/>
        <v>0</v>
      </c>
      <c r="O49" s="55">
        <f t="shared" si="1"/>
        <v>0</v>
      </c>
      <c r="Q49" s="55">
        <v>35708320</v>
      </c>
      <c r="R49" s="55">
        <f t="shared" ref="R49:AB49" si="47">+R50+R79</f>
        <v>0</v>
      </c>
      <c r="S49" s="55">
        <f t="shared" si="47"/>
        <v>0</v>
      </c>
      <c r="T49" s="55">
        <f t="shared" si="47"/>
        <v>0</v>
      </c>
      <c r="U49" s="55">
        <f t="shared" si="47"/>
        <v>0</v>
      </c>
      <c r="V49" s="55">
        <f t="shared" si="47"/>
        <v>0</v>
      </c>
      <c r="W49" s="55">
        <f t="shared" si="47"/>
        <v>0</v>
      </c>
      <c r="X49" s="55">
        <f t="shared" si="47"/>
        <v>0</v>
      </c>
      <c r="Y49" s="55">
        <f t="shared" si="47"/>
        <v>0</v>
      </c>
      <c r="Z49" s="55">
        <f t="shared" si="47"/>
        <v>0</v>
      </c>
      <c r="AA49" s="55">
        <f t="shared" si="47"/>
        <v>0</v>
      </c>
      <c r="AB49" s="55">
        <f t="shared" si="47"/>
        <v>0</v>
      </c>
      <c r="AC49" s="55">
        <f t="shared" si="3"/>
        <v>35708320</v>
      </c>
      <c r="AE49" s="144" t="s">
        <v>902</v>
      </c>
      <c r="AF49" s="144" t="s">
        <v>903</v>
      </c>
      <c r="AG49" s="145">
        <v>35708320</v>
      </c>
    </row>
    <row r="50" spans="1:33" x14ac:dyDescent="0.25">
      <c r="A50" s="57">
        <v>10250108</v>
      </c>
      <c r="B50" s="58" t="s">
        <v>440</v>
      </c>
      <c r="C50" s="55">
        <f t="shared" ref="C50:N50" si="48">+C51+C56+C61+C71</f>
        <v>0</v>
      </c>
      <c r="D50" s="55">
        <f t="shared" si="48"/>
        <v>0</v>
      </c>
      <c r="E50" s="55">
        <f t="shared" si="48"/>
        <v>0</v>
      </c>
      <c r="F50" s="55">
        <f t="shared" si="48"/>
        <v>0</v>
      </c>
      <c r="G50" s="55">
        <f t="shared" si="48"/>
        <v>0</v>
      </c>
      <c r="H50" s="55">
        <f t="shared" si="48"/>
        <v>0</v>
      </c>
      <c r="I50" s="55">
        <f t="shared" si="48"/>
        <v>0</v>
      </c>
      <c r="J50" s="55">
        <f t="shared" si="48"/>
        <v>0</v>
      </c>
      <c r="K50" s="55">
        <f t="shared" si="48"/>
        <v>0</v>
      </c>
      <c r="L50" s="55">
        <f t="shared" si="48"/>
        <v>0</v>
      </c>
      <c r="M50" s="55">
        <f t="shared" si="48"/>
        <v>0</v>
      </c>
      <c r="N50" s="55">
        <f t="shared" si="48"/>
        <v>0</v>
      </c>
      <c r="O50" s="55">
        <f t="shared" si="1"/>
        <v>0</v>
      </c>
      <c r="Q50" s="55">
        <v>35708320</v>
      </c>
      <c r="R50" s="55">
        <f t="shared" ref="R50:AB50" si="49">+R51+R56+R61+R71</f>
        <v>0</v>
      </c>
      <c r="S50" s="55">
        <f t="shared" si="49"/>
        <v>0</v>
      </c>
      <c r="T50" s="55">
        <f t="shared" si="49"/>
        <v>0</v>
      </c>
      <c r="U50" s="55">
        <f t="shared" si="49"/>
        <v>0</v>
      </c>
      <c r="V50" s="55">
        <f t="shared" si="49"/>
        <v>0</v>
      </c>
      <c r="W50" s="55">
        <f t="shared" si="49"/>
        <v>0</v>
      </c>
      <c r="X50" s="55">
        <f t="shared" si="49"/>
        <v>0</v>
      </c>
      <c r="Y50" s="55">
        <f t="shared" si="49"/>
        <v>0</v>
      </c>
      <c r="Z50" s="55">
        <f t="shared" si="49"/>
        <v>0</v>
      </c>
      <c r="AA50" s="55">
        <f t="shared" si="49"/>
        <v>0</v>
      </c>
      <c r="AB50" s="55">
        <f t="shared" si="49"/>
        <v>0</v>
      </c>
      <c r="AC50" s="55">
        <f t="shared" si="3"/>
        <v>35708320</v>
      </c>
      <c r="AE50" s="144" t="s">
        <v>904</v>
      </c>
      <c r="AF50" s="144" t="s">
        <v>440</v>
      </c>
      <c r="AG50" s="145">
        <v>35708320</v>
      </c>
    </row>
    <row r="51" spans="1:33" x14ac:dyDescent="0.25">
      <c r="A51" s="57">
        <v>102501081</v>
      </c>
      <c r="B51" s="58" t="s">
        <v>906</v>
      </c>
      <c r="C51" s="55">
        <f t="shared" ref="C51:N51" si="50">+C52+C53+C54+C55</f>
        <v>0</v>
      </c>
      <c r="D51" s="55">
        <f t="shared" si="50"/>
        <v>0</v>
      </c>
      <c r="E51" s="55">
        <f t="shared" si="50"/>
        <v>0</v>
      </c>
      <c r="F51" s="55">
        <f t="shared" si="50"/>
        <v>0</v>
      </c>
      <c r="G51" s="55">
        <f t="shared" si="50"/>
        <v>0</v>
      </c>
      <c r="H51" s="55">
        <f t="shared" si="50"/>
        <v>0</v>
      </c>
      <c r="I51" s="55">
        <f t="shared" si="50"/>
        <v>0</v>
      </c>
      <c r="J51" s="55">
        <f t="shared" si="50"/>
        <v>0</v>
      </c>
      <c r="K51" s="55">
        <f t="shared" si="50"/>
        <v>0</v>
      </c>
      <c r="L51" s="55">
        <f t="shared" si="50"/>
        <v>0</v>
      </c>
      <c r="M51" s="55">
        <f t="shared" si="50"/>
        <v>0</v>
      </c>
      <c r="N51" s="55">
        <f t="shared" si="50"/>
        <v>0</v>
      </c>
      <c r="O51" s="55">
        <f t="shared" si="1"/>
        <v>0</v>
      </c>
      <c r="Q51" s="55">
        <v>0</v>
      </c>
      <c r="R51" s="55">
        <f t="shared" ref="R51:AB51" si="51">+R52+R53+R54+R55</f>
        <v>0</v>
      </c>
      <c r="S51" s="55">
        <f t="shared" si="51"/>
        <v>0</v>
      </c>
      <c r="T51" s="55">
        <f t="shared" si="51"/>
        <v>0</v>
      </c>
      <c r="U51" s="55">
        <f t="shared" si="51"/>
        <v>0</v>
      </c>
      <c r="V51" s="55">
        <f t="shared" si="51"/>
        <v>0</v>
      </c>
      <c r="W51" s="55">
        <f t="shared" si="51"/>
        <v>0</v>
      </c>
      <c r="X51" s="55">
        <f t="shared" si="51"/>
        <v>0</v>
      </c>
      <c r="Y51" s="55">
        <f t="shared" si="51"/>
        <v>0</v>
      </c>
      <c r="Z51" s="55">
        <f t="shared" si="51"/>
        <v>0</v>
      </c>
      <c r="AA51" s="55">
        <f t="shared" si="51"/>
        <v>0</v>
      </c>
      <c r="AB51" s="55">
        <f t="shared" si="51"/>
        <v>0</v>
      </c>
      <c r="AC51" s="55">
        <f t="shared" si="3"/>
        <v>0</v>
      </c>
      <c r="AE51" s="82" t="s">
        <v>905</v>
      </c>
      <c r="AF51" s="82" t="s">
        <v>906</v>
      </c>
      <c r="AG51" s="123">
        <v>0</v>
      </c>
    </row>
    <row r="52" spans="1:33" ht="45" x14ac:dyDescent="0.25">
      <c r="A52" s="60">
        <v>10250108101</v>
      </c>
      <c r="B52" s="61" t="s">
        <v>908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>
        <f t="shared" si="1"/>
        <v>0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>
        <f t="shared" si="3"/>
        <v>0</v>
      </c>
      <c r="AE52" s="90" t="s">
        <v>907</v>
      </c>
      <c r="AF52" s="102" t="s">
        <v>908</v>
      </c>
      <c r="AG52" s="128"/>
    </row>
    <row r="53" spans="1:33" ht="45" x14ac:dyDescent="0.25">
      <c r="A53" s="60">
        <v>10250108102</v>
      </c>
      <c r="B53" s="61" t="s">
        <v>910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>
        <f t="shared" si="1"/>
        <v>0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>
        <f t="shared" si="3"/>
        <v>0</v>
      </c>
      <c r="AE53" s="90" t="s">
        <v>909</v>
      </c>
      <c r="AF53" s="102" t="s">
        <v>910</v>
      </c>
      <c r="AG53" s="128"/>
    </row>
    <row r="54" spans="1:33" ht="45" x14ac:dyDescent="0.25">
      <c r="A54" s="60">
        <v>10250108103</v>
      </c>
      <c r="B54" s="61" t="s">
        <v>912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>
        <f t="shared" si="1"/>
        <v>0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>
        <f t="shared" si="3"/>
        <v>0</v>
      </c>
      <c r="AE54" s="90" t="s">
        <v>911</v>
      </c>
      <c r="AF54" s="102" t="s">
        <v>912</v>
      </c>
      <c r="AG54" s="128"/>
    </row>
    <row r="55" spans="1:33" ht="45" x14ac:dyDescent="0.25">
      <c r="A55" s="60">
        <v>10250108104</v>
      </c>
      <c r="B55" s="61" t="s">
        <v>914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>
        <f t="shared" ref="O55:O118" si="52">SUM(C55:N55)</f>
        <v>0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>
        <f t="shared" ref="AC55:AC118" si="53">SUM(Q55:AB55)</f>
        <v>0</v>
      </c>
      <c r="AE55" s="90" t="s">
        <v>913</v>
      </c>
      <c r="AF55" s="102" t="s">
        <v>914</v>
      </c>
      <c r="AG55" s="128"/>
    </row>
    <row r="56" spans="1:33" x14ac:dyDescent="0.25">
      <c r="A56" s="52">
        <v>102501082</v>
      </c>
      <c r="B56" s="159" t="s">
        <v>442</v>
      </c>
      <c r="C56" s="54">
        <f t="shared" ref="C56:N56" si="54">+C57+C58+C59+C60</f>
        <v>0</v>
      </c>
      <c r="D56" s="54">
        <f t="shared" si="54"/>
        <v>0</v>
      </c>
      <c r="E56" s="54">
        <f t="shared" si="54"/>
        <v>0</v>
      </c>
      <c r="F56" s="54">
        <f t="shared" si="54"/>
        <v>0</v>
      </c>
      <c r="G56" s="54">
        <f t="shared" si="54"/>
        <v>0</v>
      </c>
      <c r="H56" s="54">
        <f t="shared" si="54"/>
        <v>0</v>
      </c>
      <c r="I56" s="54">
        <f t="shared" si="54"/>
        <v>0</v>
      </c>
      <c r="J56" s="54">
        <f t="shared" si="54"/>
        <v>0</v>
      </c>
      <c r="K56" s="54">
        <f t="shared" si="54"/>
        <v>0</v>
      </c>
      <c r="L56" s="54">
        <f t="shared" si="54"/>
        <v>0</v>
      </c>
      <c r="M56" s="54">
        <f t="shared" si="54"/>
        <v>0</v>
      </c>
      <c r="N56" s="54">
        <f t="shared" si="54"/>
        <v>0</v>
      </c>
      <c r="O56" s="54">
        <f t="shared" si="52"/>
        <v>0</v>
      </c>
      <c r="Q56" s="54">
        <v>35599920</v>
      </c>
      <c r="R56" s="54">
        <f t="shared" ref="R56:AB56" si="55">+R57+R58+R59+R60</f>
        <v>0</v>
      </c>
      <c r="S56" s="54">
        <f t="shared" si="55"/>
        <v>0</v>
      </c>
      <c r="T56" s="54">
        <f t="shared" si="55"/>
        <v>0</v>
      </c>
      <c r="U56" s="54">
        <f t="shared" si="55"/>
        <v>0</v>
      </c>
      <c r="V56" s="54">
        <f t="shared" si="55"/>
        <v>0</v>
      </c>
      <c r="W56" s="54">
        <f t="shared" si="55"/>
        <v>0</v>
      </c>
      <c r="X56" s="54">
        <f t="shared" si="55"/>
        <v>0</v>
      </c>
      <c r="Y56" s="54">
        <f t="shared" si="55"/>
        <v>0</v>
      </c>
      <c r="Z56" s="54">
        <f t="shared" si="55"/>
        <v>0</v>
      </c>
      <c r="AA56" s="54">
        <f t="shared" si="55"/>
        <v>0</v>
      </c>
      <c r="AB56" s="54">
        <f t="shared" si="55"/>
        <v>0</v>
      </c>
      <c r="AC56" s="54">
        <f t="shared" si="53"/>
        <v>35599920</v>
      </c>
      <c r="AE56" s="82" t="s">
        <v>915</v>
      </c>
      <c r="AF56" s="82" t="s">
        <v>916</v>
      </c>
      <c r="AG56" s="123">
        <v>35599920</v>
      </c>
    </row>
    <row r="57" spans="1:33" ht="30" x14ac:dyDescent="0.25">
      <c r="A57" s="60">
        <v>10250108201</v>
      </c>
      <c r="B57" s="61" t="s">
        <v>444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>
        <f t="shared" si="52"/>
        <v>0</v>
      </c>
      <c r="Q57" s="62">
        <v>4492425</v>
      </c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>
        <f t="shared" si="53"/>
        <v>4492425</v>
      </c>
      <c r="AE57" s="103">
        <v>10250108304</v>
      </c>
      <c r="AF57" s="104" t="s">
        <v>917</v>
      </c>
      <c r="AG57" s="128">
        <v>4492425</v>
      </c>
    </row>
    <row r="58" spans="1:33" x14ac:dyDescent="0.25">
      <c r="A58" s="60">
        <v>10250108202</v>
      </c>
      <c r="B58" s="61" t="s">
        <v>1122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>
        <f t="shared" si="52"/>
        <v>0</v>
      </c>
      <c r="Q58" s="62">
        <v>31107495</v>
      </c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>
        <f t="shared" si="53"/>
        <v>31107495</v>
      </c>
      <c r="AE58" s="103">
        <v>10250108305</v>
      </c>
      <c r="AF58" s="104" t="s">
        <v>458</v>
      </c>
      <c r="AG58" s="128">
        <v>31107495</v>
      </c>
    </row>
    <row r="59" spans="1:33" ht="45" x14ac:dyDescent="0.25">
      <c r="A59" s="60">
        <v>10250108203</v>
      </c>
      <c r="B59" s="61" t="s">
        <v>1123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>
        <f t="shared" si="52"/>
        <v>0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>
        <f t="shared" si="53"/>
        <v>0</v>
      </c>
      <c r="AE59" s="103">
        <v>10250108306</v>
      </c>
      <c r="AF59" s="104" t="s">
        <v>460</v>
      </c>
      <c r="AG59" s="128"/>
    </row>
    <row r="60" spans="1:33" ht="30" x14ac:dyDescent="0.25">
      <c r="A60" s="60">
        <v>10250108204</v>
      </c>
      <c r="B60" s="61" t="s">
        <v>1124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>
        <f t="shared" si="52"/>
        <v>0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>
        <f t="shared" si="53"/>
        <v>0</v>
      </c>
      <c r="AE60" s="103">
        <v>10250108309</v>
      </c>
      <c r="AF60" s="104" t="s">
        <v>918</v>
      </c>
      <c r="AG60" s="128"/>
    </row>
    <row r="61" spans="1:33" x14ac:dyDescent="0.25">
      <c r="A61" s="52">
        <v>102501083</v>
      </c>
      <c r="B61" s="53" t="s">
        <v>974</v>
      </c>
      <c r="C61" s="54">
        <f t="shared" ref="C61:N61" si="56">+C62+C63+C64+C65+C66+C67+C68+C69+C70</f>
        <v>0</v>
      </c>
      <c r="D61" s="54">
        <f t="shared" si="56"/>
        <v>0</v>
      </c>
      <c r="E61" s="54">
        <f t="shared" si="56"/>
        <v>0</v>
      </c>
      <c r="F61" s="54">
        <f t="shared" si="56"/>
        <v>0</v>
      </c>
      <c r="G61" s="54">
        <f t="shared" si="56"/>
        <v>0</v>
      </c>
      <c r="H61" s="54">
        <f t="shared" si="56"/>
        <v>0</v>
      </c>
      <c r="I61" s="54">
        <f t="shared" si="56"/>
        <v>0</v>
      </c>
      <c r="J61" s="54">
        <f t="shared" si="56"/>
        <v>0</v>
      </c>
      <c r="K61" s="54">
        <f t="shared" si="56"/>
        <v>0</v>
      </c>
      <c r="L61" s="54">
        <f t="shared" si="56"/>
        <v>0</v>
      </c>
      <c r="M61" s="54">
        <f t="shared" si="56"/>
        <v>0</v>
      </c>
      <c r="N61" s="54">
        <f t="shared" si="56"/>
        <v>0</v>
      </c>
      <c r="O61" s="54">
        <f t="shared" si="52"/>
        <v>0</v>
      </c>
      <c r="Q61" s="54"/>
      <c r="R61" s="54">
        <f t="shared" ref="R61:AB61" si="57">+R62+R63+R64+R65+R66+R67+R68+R69+R70</f>
        <v>0</v>
      </c>
      <c r="S61" s="54">
        <f t="shared" si="57"/>
        <v>0</v>
      </c>
      <c r="T61" s="54">
        <f t="shared" si="57"/>
        <v>0</v>
      </c>
      <c r="U61" s="54">
        <f t="shared" si="57"/>
        <v>0</v>
      </c>
      <c r="V61" s="54">
        <f t="shared" si="57"/>
        <v>0</v>
      </c>
      <c r="W61" s="54">
        <f t="shared" si="57"/>
        <v>0</v>
      </c>
      <c r="X61" s="54">
        <f t="shared" si="57"/>
        <v>0</v>
      </c>
      <c r="Y61" s="54">
        <f t="shared" si="57"/>
        <v>0</v>
      </c>
      <c r="Z61" s="54">
        <f t="shared" si="57"/>
        <v>0</v>
      </c>
      <c r="AA61" s="54">
        <f t="shared" si="57"/>
        <v>0</v>
      </c>
      <c r="AB61" s="54">
        <f t="shared" si="57"/>
        <v>0</v>
      </c>
      <c r="AC61" s="54">
        <f t="shared" si="53"/>
        <v>0</v>
      </c>
      <c r="AE61" s="103"/>
      <c r="AF61" s="104"/>
      <c r="AG61" s="128"/>
    </row>
    <row r="62" spans="1:33" x14ac:dyDescent="0.25">
      <c r="A62" s="60">
        <v>10250108301</v>
      </c>
      <c r="B62" s="61" t="s">
        <v>1125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>
        <f t="shared" si="52"/>
        <v>0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>
        <f t="shared" si="53"/>
        <v>0</v>
      </c>
      <c r="AE62" s="103"/>
      <c r="AF62" s="104"/>
      <c r="AG62" s="128"/>
    </row>
    <row r="63" spans="1:33" x14ac:dyDescent="0.25">
      <c r="A63" s="60">
        <v>10250108302</v>
      </c>
      <c r="B63" s="61" t="s">
        <v>1126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>
        <f t="shared" si="52"/>
        <v>0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>
        <f t="shared" si="53"/>
        <v>0</v>
      </c>
      <c r="AE63" s="103"/>
      <c r="AF63" s="104"/>
      <c r="AG63" s="128"/>
    </row>
    <row r="64" spans="1:33" x14ac:dyDescent="0.25">
      <c r="A64" s="60">
        <v>10250108303</v>
      </c>
      <c r="B64" s="61" t="s">
        <v>456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>
        <f t="shared" si="52"/>
        <v>0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>
        <f t="shared" si="53"/>
        <v>0</v>
      </c>
      <c r="AE64" s="103"/>
      <c r="AF64" s="104"/>
      <c r="AG64" s="128"/>
    </row>
    <row r="65" spans="1:33" x14ac:dyDescent="0.25">
      <c r="A65" s="60">
        <v>10250108304</v>
      </c>
      <c r="B65" s="61" t="s">
        <v>917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>
        <f t="shared" si="52"/>
        <v>0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>
        <f t="shared" si="53"/>
        <v>0</v>
      </c>
      <c r="AE65" s="103"/>
      <c r="AF65" s="104"/>
      <c r="AG65" s="128"/>
    </row>
    <row r="66" spans="1:33" x14ac:dyDescent="0.25">
      <c r="A66" s="60">
        <v>10250108305</v>
      </c>
      <c r="B66" s="61" t="s">
        <v>458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>
        <f t="shared" si="52"/>
        <v>0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>
        <f t="shared" si="53"/>
        <v>0</v>
      </c>
      <c r="AE66" s="103"/>
      <c r="AF66" s="104"/>
      <c r="AG66" s="128"/>
    </row>
    <row r="67" spans="1:33" x14ac:dyDescent="0.25">
      <c r="A67" s="60">
        <v>10250108306</v>
      </c>
      <c r="B67" s="61" t="s">
        <v>460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>
        <f t="shared" si="52"/>
        <v>0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>
        <f t="shared" si="53"/>
        <v>0</v>
      </c>
      <c r="AE67" s="103"/>
      <c r="AF67" s="104"/>
      <c r="AG67" s="128"/>
    </row>
    <row r="68" spans="1:33" x14ac:dyDescent="0.25">
      <c r="A68" s="60">
        <v>10250108307</v>
      </c>
      <c r="B68" s="61" t="s">
        <v>984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>
        <f t="shared" si="52"/>
        <v>0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>
        <f t="shared" si="53"/>
        <v>0</v>
      </c>
      <c r="AE68" s="103"/>
      <c r="AF68" s="104"/>
      <c r="AG68" s="128"/>
    </row>
    <row r="69" spans="1:33" x14ac:dyDescent="0.25">
      <c r="A69" s="60">
        <v>10250108308</v>
      </c>
      <c r="B69" s="61" t="s">
        <v>986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>
        <f t="shared" si="52"/>
        <v>0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>
        <f t="shared" si="53"/>
        <v>0</v>
      </c>
      <c r="AE69" s="103"/>
      <c r="AF69" s="104"/>
      <c r="AG69" s="128"/>
    </row>
    <row r="70" spans="1:33" x14ac:dyDescent="0.25">
      <c r="A70" s="60">
        <v>10250108309</v>
      </c>
      <c r="B70" s="61" t="s">
        <v>918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>
        <f t="shared" si="52"/>
        <v>0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>
        <f t="shared" si="53"/>
        <v>0</v>
      </c>
      <c r="AE70" s="103"/>
      <c r="AF70" s="104"/>
      <c r="AG70" s="128"/>
    </row>
    <row r="71" spans="1:33" x14ac:dyDescent="0.25">
      <c r="A71" s="52">
        <v>102501084</v>
      </c>
      <c r="B71" s="53" t="s">
        <v>464</v>
      </c>
      <c r="C71" s="54">
        <f t="shared" ref="C71:N71" si="58">+C72+C73+C74+C75+C76+C77+C78</f>
        <v>0</v>
      </c>
      <c r="D71" s="54">
        <f t="shared" si="58"/>
        <v>0</v>
      </c>
      <c r="E71" s="54">
        <f t="shared" si="58"/>
        <v>0</v>
      </c>
      <c r="F71" s="54">
        <f t="shared" si="58"/>
        <v>0</v>
      </c>
      <c r="G71" s="54">
        <f t="shared" si="58"/>
        <v>0</v>
      </c>
      <c r="H71" s="54">
        <f t="shared" si="58"/>
        <v>0</v>
      </c>
      <c r="I71" s="54">
        <f t="shared" si="58"/>
        <v>0</v>
      </c>
      <c r="J71" s="54">
        <f t="shared" si="58"/>
        <v>0</v>
      </c>
      <c r="K71" s="54">
        <f t="shared" si="58"/>
        <v>0</v>
      </c>
      <c r="L71" s="54">
        <f t="shared" si="58"/>
        <v>0</v>
      </c>
      <c r="M71" s="54">
        <f t="shared" si="58"/>
        <v>0</v>
      </c>
      <c r="N71" s="54">
        <f t="shared" si="58"/>
        <v>0</v>
      </c>
      <c r="O71" s="54">
        <f t="shared" si="52"/>
        <v>0</v>
      </c>
      <c r="Q71" s="54">
        <v>108400</v>
      </c>
      <c r="R71" s="54">
        <f t="shared" ref="R71:AB71" si="59">+R72+R73+R74+R75+R76+R77+R78</f>
        <v>0</v>
      </c>
      <c r="S71" s="54">
        <f t="shared" si="59"/>
        <v>0</v>
      </c>
      <c r="T71" s="54">
        <f t="shared" si="59"/>
        <v>0</v>
      </c>
      <c r="U71" s="54">
        <f t="shared" si="59"/>
        <v>0</v>
      </c>
      <c r="V71" s="54">
        <f t="shared" si="59"/>
        <v>0</v>
      </c>
      <c r="W71" s="54">
        <f t="shared" si="59"/>
        <v>0</v>
      </c>
      <c r="X71" s="54">
        <f t="shared" si="59"/>
        <v>0</v>
      </c>
      <c r="Y71" s="54">
        <f t="shared" si="59"/>
        <v>0</v>
      </c>
      <c r="Z71" s="54">
        <f t="shared" si="59"/>
        <v>0</v>
      </c>
      <c r="AA71" s="54">
        <f t="shared" si="59"/>
        <v>0</v>
      </c>
      <c r="AB71" s="54">
        <f t="shared" si="59"/>
        <v>0</v>
      </c>
      <c r="AC71" s="54">
        <f t="shared" si="53"/>
        <v>108400</v>
      </c>
      <c r="AE71" s="96">
        <v>102501084</v>
      </c>
      <c r="AF71" s="82" t="s">
        <v>464</v>
      </c>
      <c r="AG71" s="123">
        <v>108400</v>
      </c>
    </row>
    <row r="72" spans="1:33" x14ac:dyDescent="0.25">
      <c r="A72" s="60">
        <v>10250108401</v>
      </c>
      <c r="B72" s="61" t="s">
        <v>466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>
        <f t="shared" si="52"/>
        <v>0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>
        <f t="shared" si="53"/>
        <v>0</v>
      </c>
      <c r="AE72" s="96"/>
      <c r="AF72" s="82"/>
      <c r="AG72" s="123"/>
    </row>
    <row r="73" spans="1:33" x14ac:dyDescent="0.25">
      <c r="A73" s="60">
        <v>10250108402</v>
      </c>
      <c r="B73" s="61" t="s">
        <v>468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>
        <f t="shared" si="52"/>
        <v>0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>
        <f t="shared" si="53"/>
        <v>0</v>
      </c>
      <c r="AE73" s="96"/>
      <c r="AF73" s="82"/>
      <c r="AG73" s="123"/>
    </row>
    <row r="74" spans="1:33" x14ac:dyDescent="0.25">
      <c r="A74" s="60">
        <v>10250108403</v>
      </c>
      <c r="B74" s="61" t="s">
        <v>992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>
        <f t="shared" si="52"/>
        <v>0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>
        <f t="shared" si="53"/>
        <v>0</v>
      </c>
      <c r="AE74" s="96"/>
      <c r="AF74" s="82"/>
      <c r="AG74" s="123"/>
    </row>
    <row r="75" spans="1:33" x14ac:dyDescent="0.25">
      <c r="A75" s="60">
        <v>10250108404</v>
      </c>
      <c r="B75" s="61" t="s">
        <v>994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>
        <f t="shared" si="52"/>
        <v>0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>
        <f t="shared" si="53"/>
        <v>0</v>
      </c>
      <c r="AE75" s="96"/>
      <c r="AF75" s="82"/>
      <c r="AG75" s="123"/>
    </row>
    <row r="76" spans="1:33" x14ac:dyDescent="0.25">
      <c r="A76" s="60">
        <v>10250108405</v>
      </c>
      <c r="B76" s="61" t="s">
        <v>919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 t="shared" si="52"/>
        <v>0</v>
      </c>
      <c r="Q76" s="62">
        <v>108400</v>
      </c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>
        <f t="shared" si="53"/>
        <v>108400</v>
      </c>
      <c r="AE76" s="105">
        <v>10250108405</v>
      </c>
      <c r="AF76" s="104" t="s">
        <v>919</v>
      </c>
      <c r="AG76" s="128">
        <v>108400</v>
      </c>
    </row>
    <row r="77" spans="1:33" x14ac:dyDescent="0.25">
      <c r="A77" s="60">
        <v>10250108406</v>
      </c>
      <c r="B77" s="61" t="s">
        <v>997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>
        <f t="shared" si="52"/>
        <v>0</v>
      </c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>
        <f t="shared" si="53"/>
        <v>0</v>
      </c>
      <c r="AE77" s="105"/>
      <c r="AF77" s="104"/>
      <c r="AG77" s="128"/>
    </row>
    <row r="78" spans="1:33" x14ac:dyDescent="0.25">
      <c r="A78" s="60">
        <v>102501086</v>
      </c>
      <c r="B78" s="61" t="s">
        <v>835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>
        <f t="shared" si="52"/>
        <v>0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>
        <f t="shared" si="53"/>
        <v>0</v>
      </c>
      <c r="AE78" s="105"/>
      <c r="AF78" s="104"/>
      <c r="AG78" s="128"/>
    </row>
    <row r="79" spans="1:33" x14ac:dyDescent="0.25">
      <c r="A79" s="52">
        <v>10250109</v>
      </c>
      <c r="B79" s="53" t="s">
        <v>516</v>
      </c>
      <c r="C79" s="54">
        <f t="shared" ref="C79:N79" si="60">+C80+C83+C89</f>
        <v>0</v>
      </c>
      <c r="D79" s="54">
        <f t="shared" si="60"/>
        <v>0</v>
      </c>
      <c r="E79" s="54">
        <f t="shared" si="60"/>
        <v>0</v>
      </c>
      <c r="F79" s="54">
        <f t="shared" si="60"/>
        <v>0</v>
      </c>
      <c r="G79" s="54">
        <f t="shared" si="60"/>
        <v>0</v>
      </c>
      <c r="H79" s="54">
        <f t="shared" si="60"/>
        <v>0</v>
      </c>
      <c r="I79" s="54">
        <f t="shared" si="60"/>
        <v>0</v>
      </c>
      <c r="J79" s="54">
        <f t="shared" si="60"/>
        <v>0</v>
      </c>
      <c r="K79" s="54">
        <f t="shared" si="60"/>
        <v>0</v>
      </c>
      <c r="L79" s="54">
        <f t="shared" si="60"/>
        <v>0</v>
      </c>
      <c r="M79" s="54">
        <f t="shared" si="60"/>
        <v>0</v>
      </c>
      <c r="N79" s="54">
        <f t="shared" si="60"/>
        <v>0</v>
      </c>
      <c r="O79" s="54">
        <f t="shared" si="52"/>
        <v>0</v>
      </c>
      <c r="Q79" s="54">
        <v>74665200</v>
      </c>
      <c r="R79" s="54">
        <f t="shared" ref="R79:AB79" si="61">+R80+R83+R89</f>
        <v>0</v>
      </c>
      <c r="S79" s="54">
        <f t="shared" si="61"/>
        <v>0</v>
      </c>
      <c r="T79" s="54">
        <f t="shared" si="61"/>
        <v>0</v>
      </c>
      <c r="U79" s="54">
        <f t="shared" si="61"/>
        <v>0</v>
      </c>
      <c r="V79" s="54">
        <f t="shared" si="61"/>
        <v>0</v>
      </c>
      <c r="W79" s="54">
        <f t="shared" si="61"/>
        <v>0</v>
      </c>
      <c r="X79" s="54">
        <f t="shared" si="61"/>
        <v>0</v>
      </c>
      <c r="Y79" s="54">
        <f t="shared" si="61"/>
        <v>0</v>
      </c>
      <c r="Z79" s="54">
        <f t="shared" si="61"/>
        <v>0</v>
      </c>
      <c r="AA79" s="54">
        <f t="shared" si="61"/>
        <v>0</v>
      </c>
      <c r="AB79" s="54">
        <f t="shared" si="61"/>
        <v>0</v>
      </c>
      <c r="AC79" s="54">
        <f t="shared" si="53"/>
        <v>74665200</v>
      </c>
      <c r="AE79" s="144" t="s">
        <v>920</v>
      </c>
      <c r="AF79" s="144" t="s">
        <v>921</v>
      </c>
      <c r="AG79" s="145">
        <v>74665200</v>
      </c>
    </row>
    <row r="80" spans="1:33" x14ac:dyDescent="0.25">
      <c r="A80" s="57">
        <v>102501092</v>
      </c>
      <c r="B80" s="58" t="s">
        <v>518</v>
      </c>
      <c r="C80" s="55">
        <f t="shared" ref="C80:N80" si="62">+C81+C82</f>
        <v>0</v>
      </c>
      <c r="D80" s="55">
        <f t="shared" si="62"/>
        <v>0</v>
      </c>
      <c r="E80" s="55">
        <f t="shared" si="62"/>
        <v>0</v>
      </c>
      <c r="F80" s="55">
        <f t="shared" si="62"/>
        <v>0</v>
      </c>
      <c r="G80" s="55">
        <f t="shared" si="62"/>
        <v>0</v>
      </c>
      <c r="H80" s="55">
        <f t="shared" si="62"/>
        <v>0</v>
      </c>
      <c r="I80" s="55">
        <f t="shared" si="62"/>
        <v>0</v>
      </c>
      <c r="J80" s="55">
        <f t="shared" si="62"/>
        <v>0</v>
      </c>
      <c r="K80" s="55">
        <f t="shared" si="62"/>
        <v>0</v>
      </c>
      <c r="L80" s="55">
        <f t="shared" si="62"/>
        <v>0</v>
      </c>
      <c r="M80" s="55">
        <f t="shared" si="62"/>
        <v>0</v>
      </c>
      <c r="N80" s="55">
        <f t="shared" si="62"/>
        <v>0</v>
      </c>
      <c r="O80" s="55">
        <f t="shared" si="52"/>
        <v>0</v>
      </c>
      <c r="Q80" s="55">
        <v>74665200</v>
      </c>
      <c r="R80" s="55">
        <f t="shared" ref="R80:AB80" si="63">+R81+R82</f>
        <v>0</v>
      </c>
      <c r="S80" s="55">
        <f t="shared" si="63"/>
        <v>0</v>
      </c>
      <c r="T80" s="55">
        <f t="shared" si="63"/>
        <v>0</v>
      </c>
      <c r="U80" s="55">
        <f t="shared" si="63"/>
        <v>0</v>
      </c>
      <c r="V80" s="55">
        <f t="shared" si="63"/>
        <v>0</v>
      </c>
      <c r="W80" s="55">
        <f t="shared" si="63"/>
        <v>0</v>
      </c>
      <c r="X80" s="55">
        <f t="shared" si="63"/>
        <v>0</v>
      </c>
      <c r="Y80" s="55">
        <f t="shared" si="63"/>
        <v>0</v>
      </c>
      <c r="Z80" s="55">
        <f t="shared" si="63"/>
        <v>0</v>
      </c>
      <c r="AA80" s="55">
        <f t="shared" si="63"/>
        <v>0</v>
      </c>
      <c r="AB80" s="55">
        <f t="shared" si="63"/>
        <v>0</v>
      </c>
      <c r="AC80" s="55">
        <f t="shared" si="53"/>
        <v>74665200</v>
      </c>
      <c r="AE80" s="82" t="s">
        <v>922</v>
      </c>
      <c r="AF80" s="82" t="s">
        <v>518</v>
      </c>
      <c r="AG80" s="123">
        <v>74665200</v>
      </c>
    </row>
    <row r="81" spans="1:33" x14ac:dyDescent="0.25">
      <c r="A81" s="60">
        <v>10250109205</v>
      </c>
      <c r="B81" s="61" t="s">
        <v>520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>
        <f t="shared" si="52"/>
        <v>0</v>
      </c>
      <c r="Q81" s="62">
        <v>74665200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>
        <f t="shared" si="53"/>
        <v>74665200</v>
      </c>
      <c r="AE81" s="90" t="s">
        <v>923</v>
      </c>
      <c r="AF81" s="92" t="s">
        <v>924</v>
      </c>
      <c r="AG81" s="128">
        <v>74665200</v>
      </c>
    </row>
    <row r="82" spans="1:33" x14ac:dyDescent="0.25">
      <c r="A82" s="60">
        <v>10250109209</v>
      </c>
      <c r="B82" s="61" t="s">
        <v>522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>
        <f t="shared" si="52"/>
        <v>0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>
        <f t="shared" si="53"/>
        <v>0</v>
      </c>
      <c r="AE82" s="92" t="s">
        <v>925</v>
      </c>
      <c r="AF82" s="92" t="s">
        <v>522</v>
      </c>
      <c r="AG82" s="128"/>
    </row>
    <row r="83" spans="1:33" x14ac:dyDescent="0.25">
      <c r="A83" s="52">
        <v>102501093</v>
      </c>
      <c r="B83" s="53" t="s">
        <v>524</v>
      </c>
      <c r="C83" s="54">
        <f t="shared" ref="C83:N83" si="64">+C84+C85+C86+C87+C88</f>
        <v>0</v>
      </c>
      <c r="D83" s="54">
        <f t="shared" si="64"/>
        <v>0</v>
      </c>
      <c r="E83" s="54">
        <f t="shared" si="64"/>
        <v>0</v>
      </c>
      <c r="F83" s="54">
        <f t="shared" si="64"/>
        <v>0</v>
      </c>
      <c r="G83" s="54">
        <f t="shared" si="64"/>
        <v>0</v>
      </c>
      <c r="H83" s="54">
        <f t="shared" si="64"/>
        <v>0</v>
      </c>
      <c r="I83" s="54">
        <f t="shared" si="64"/>
        <v>0</v>
      </c>
      <c r="J83" s="54">
        <f t="shared" si="64"/>
        <v>0</v>
      </c>
      <c r="K83" s="54">
        <f t="shared" si="64"/>
        <v>0</v>
      </c>
      <c r="L83" s="54">
        <f t="shared" si="64"/>
        <v>0</v>
      </c>
      <c r="M83" s="54">
        <f t="shared" si="64"/>
        <v>0</v>
      </c>
      <c r="N83" s="54">
        <f t="shared" si="64"/>
        <v>0</v>
      </c>
      <c r="O83" s="54">
        <f t="shared" si="52"/>
        <v>0</v>
      </c>
      <c r="Q83" s="54">
        <v>0</v>
      </c>
      <c r="R83" s="54">
        <f t="shared" ref="R83:AB83" si="65">+R84+R85+R86+R87+R88</f>
        <v>0</v>
      </c>
      <c r="S83" s="54">
        <f t="shared" si="65"/>
        <v>0</v>
      </c>
      <c r="T83" s="54">
        <f t="shared" si="65"/>
        <v>0</v>
      </c>
      <c r="U83" s="54">
        <f t="shared" si="65"/>
        <v>0</v>
      </c>
      <c r="V83" s="54">
        <f t="shared" si="65"/>
        <v>0</v>
      </c>
      <c r="W83" s="54">
        <f t="shared" si="65"/>
        <v>0</v>
      </c>
      <c r="X83" s="54">
        <f t="shared" si="65"/>
        <v>0</v>
      </c>
      <c r="Y83" s="54">
        <f t="shared" si="65"/>
        <v>0</v>
      </c>
      <c r="Z83" s="54">
        <f t="shared" si="65"/>
        <v>0</v>
      </c>
      <c r="AA83" s="54">
        <f t="shared" si="65"/>
        <v>0</v>
      </c>
      <c r="AB83" s="54">
        <f t="shared" si="65"/>
        <v>0</v>
      </c>
      <c r="AC83" s="54">
        <f t="shared" si="53"/>
        <v>0</v>
      </c>
      <c r="AE83" s="82" t="s">
        <v>926</v>
      </c>
      <c r="AF83" s="82" t="s">
        <v>524</v>
      </c>
      <c r="AG83" s="123">
        <v>0</v>
      </c>
    </row>
    <row r="84" spans="1:33" x14ac:dyDescent="0.25">
      <c r="A84" s="60">
        <v>10250109301</v>
      </c>
      <c r="B84" s="61" t="s">
        <v>928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>
        <f t="shared" si="52"/>
        <v>0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>
        <f t="shared" si="53"/>
        <v>0</v>
      </c>
      <c r="AE84" s="92" t="s">
        <v>927</v>
      </c>
      <c r="AF84" s="92" t="s">
        <v>928</v>
      </c>
      <c r="AG84" s="128"/>
    </row>
    <row r="85" spans="1:33" x14ac:dyDescent="0.25">
      <c r="A85" s="60">
        <v>10250109302</v>
      </c>
      <c r="B85" s="61" t="s">
        <v>1127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>
        <f t="shared" si="52"/>
        <v>0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>
        <f t="shared" si="53"/>
        <v>0</v>
      </c>
      <c r="AE85" s="92"/>
      <c r="AF85" s="92"/>
      <c r="AG85" s="128"/>
    </row>
    <row r="86" spans="1:33" x14ac:dyDescent="0.25">
      <c r="A86" s="60">
        <v>10250109303</v>
      </c>
      <c r="B86" s="61" t="s">
        <v>526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>
        <f t="shared" si="52"/>
        <v>0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>
        <f t="shared" si="53"/>
        <v>0</v>
      </c>
      <c r="AE86" s="92"/>
      <c r="AF86" s="92"/>
      <c r="AG86" s="128"/>
    </row>
    <row r="87" spans="1:33" x14ac:dyDescent="0.25">
      <c r="A87" s="60">
        <v>10250109304</v>
      </c>
      <c r="B87" s="61" t="s">
        <v>1128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>
        <f t="shared" si="52"/>
        <v>0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>
        <f t="shared" si="53"/>
        <v>0</v>
      </c>
      <c r="AE87" s="92"/>
      <c r="AF87" s="92"/>
      <c r="AG87" s="128"/>
    </row>
    <row r="88" spans="1:33" x14ac:dyDescent="0.25">
      <c r="A88" s="60">
        <v>10250109305</v>
      </c>
      <c r="B88" s="61" t="s">
        <v>1129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>
        <f t="shared" si="52"/>
        <v>0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>
        <f t="shared" si="53"/>
        <v>0</v>
      </c>
      <c r="AE88" s="92"/>
      <c r="AF88" s="92"/>
      <c r="AG88" s="128"/>
    </row>
    <row r="89" spans="1:33" x14ac:dyDescent="0.25">
      <c r="A89" s="52">
        <v>102501096</v>
      </c>
      <c r="B89" s="53" t="s">
        <v>930</v>
      </c>
      <c r="C89" s="54">
        <f t="shared" ref="C89:N89" si="66">+C90+C91+C92+C93+C94+C95+C96</f>
        <v>0</v>
      </c>
      <c r="D89" s="54">
        <f t="shared" si="66"/>
        <v>0</v>
      </c>
      <c r="E89" s="54">
        <f t="shared" si="66"/>
        <v>0</v>
      </c>
      <c r="F89" s="54">
        <f t="shared" si="66"/>
        <v>0</v>
      </c>
      <c r="G89" s="54">
        <f t="shared" si="66"/>
        <v>0</v>
      </c>
      <c r="H89" s="54">
        <f t="shared" si="66"/>
        <v>0</v>
      </c>
      <c r="I89" s="54">
        <f t="shared" si="66"/>
        <v>0</v>
      </c>
      <c r="J89" s="54">
        <f t="shared" si="66"/>
        <v>0</v>
      </c>
      <c r="K89" s="54">
        <f t="shared" si="66"/>
        <v>0</v>
      </c>
      <c r="L89" s="54">
        <f t="shared" si="66"/>
        <v>0</v>
      </c>
      <c r="M89" s="54">
        <f t="shared" si="66"/>
        <v>0</v>
      </c>
      <c r="N89" s="54">
        <f t="shared" si="66"/>
        <v>0</v>
      </c>
      <c r="O89" s="54">
        <f t="shared" si="52"/>
        <v>0</v>
      </c>
      <c r="Q89" s="54">
        <v>0</v>
      </c>
      <c r="R89" s="54">
        <f t="shared" ref="R89:AB89" si="67">+R90+R91+R92+R93+R94+R95+R96</f>
        <v>0</v>
      </c>
      <c r="S89" s="54">
        <f t="shared" si="67"/>
        <v>0</v>
      </c>
      <c r="T89" s="54">
        <f t="shared" si="67"/>
        <v>0</v>
      </c>
      <c r="U89" s="54">
        <f t="shared" si="67"/>
        <v>0</v>
      </c>
      <c r="V89" s="54">
        <f t="shared" si="67"/>
        <v>0</v>
      </c>
      <c r="W89" s="54">
        <f t="shared" si="67"/>
        <v>0</v>
      </c>
      <c r="X89" s="54">
        <f t="shared" si="67"/>
        <v>0</v>
      </c>
      <c r="Y89" s="54">
        <f t="shared" si="67"/>
        <v>0</v>
      </c>
      <c r="Z89" s="54">
        <f t="shared" si="67"/>
        <v>0</v>
      </c>
      <c r="AA89" s="54">
        <f t="shared" si="67"/>
        <v>0</v>
      </c>
      <c r="AB89" s="54">
        <f t="shared" si="67"/>
        <v>0</v>
      </c>
      <c r="AC89" s="54">
        <f t="shared" si="53"/>
        <v>0</v>
      </c>
      <c r="AE89" s="82" t="s">
        <v>929</v>
      </c>
      <c r="AF89" s="82" t="s">
        <v>930</v>
      </c>
      <c r="AG89" s="123">
        <v>0</v>
      </c>
    </row>
    <row r="90" spans="1:33" x14ac:dyDescent="0.25">
      <c r="A90" s="60">
        <v>10250109601</v>
      </c>
      <c r="B90" s="61" t="s">
        <v>1130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>
        <f t="shared" si="52"/>
        <v>0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>
        <f t="shared" si="53"/>
        <v>0</v>
      </c>
      <c r="AE90" s="82"/>
      <c r="AF90" s="82"/>
      <c r="AG90" s="123"/>
    </row>
    <row r="91" spans="1:33" x14ac:dyDescent="0.25">
      <c r="A91" s="60">
        <v>10250109602</v>
      </c>
      <c r="B91" s="61" t="s">
        <v>1131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>
        <f t="shared" si="52"/>
        <v>0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>
        <f t="shared" si="53"/>
        <v>0</v>
      </c>
      <c r="AE91" s="82"/>
      <c r="AF91" s="82"/>
      <c r="AG91" s="123"/>
    </row>
    <row r="92" spans="1:33" x14ac:dyDescent="0.25">
      <c r="A92" s="60">
        <v>10250109603</v>
      </c>
      <c r="B92" s="61" t="s">
        <v>1132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>
        <f t="shared" si="52"/>
        <v>0</v>
      </c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>
        <f t="shared" si="53"/>
        <v>0</v>
      </c>
      <c r="AE92" s="82"/>
      <c r="AF92" s="82"/>
      <c r="AG92" s="123"/>
    </row>
    <row r="93" spans="1:33" x14ac:dyDescent="0.25">
      <c r="A93" s="60">
        <v>10250109604</v>
      </c>
      <c r="B93" s="61" t="s">
        <v>932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>
        <f t="shared" si="52"/>
        <v>0</v>
      </c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>
        <f t="shared" si="53"/>
        <v>0</v>
      </c>
      <c r="AE93" s="90" t="s">
        <v>931</v>
      </c>
      <c r="AF93" s="92" t="s">
        <v>932</v>
      </c>
      <c r="AG93" s="128"/>
    </row>
    <row r="94" spans="1:33" x14ac:dyDescent="0.25">
      <c r="A94" s="60">
        <v>10250109605</v>
      </c>
      <c r="B94" s="61" t="s">
        <v>1133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>
        <f t="shared" si="52"/>
        <v>0</v>
      </c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>
        <f t="shared" si="53"/>
        <v>0</v>
      </c>
      <c r="AE94" s="90"/>
      <c r="AF94" s="92"/>
      <c r="AG94" s="128"/>
    </row>
    <row r="95" spans="1:33" x14ac:dyDescent="0.25">
      <c r="A95" s="60">
        <v>10250109606</v>
      </c>
      <c r="B95" s="61" t="s">
        <v>1134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>
        <f t="shared" si="52"/>
        <v>0</v>
      </c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>
        <f t="shared" si="53"/>
        <v>0</v>
      </c>
      <c r="AE95" s="90"/>
      <c r="AF95" s="92"/>
      <c r="AG95" s="128"/>
    </row>
    <row r="96" spans="1:33" x14ac:dyDescent="0.25">
      <c r="A96" s="60">
        <v>10250109609</v>
      </c>
      <c r="B96" s="61" t="s">
        <v>1135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>
        <f t="shared" si="52"/>
        <v>0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>
        <f t="shared" si="53"/>
        <v>0</v>
      </c>
      <c r="AE96" s="90"/>
      <c r="AF96" s="92"/>
      <c r="AG96" s="128"/>
    </row>
    <row r="97" spans="1:33" x14ac:dyDescent="0.25">
      <c r="A97" s="52">
        <v>102502</v>
      </c>
      <c r="B97" s="53" t="s">
        <v>934</v>
      </c>
      <c r="C97" s="54">
        <f t="shared" ref="C97:N97" si="68">+C98+C122+C145+C210+C272+C284+C319+C327+C350</f>
        <v>347825569.58157212</v>
      </c>
      <c r="D97" s="54">
        <f t="shared" si="68"/>
        <v>1832082353.0815721</v>
      </c>
      <c r="E97" s="54">
        <f t="shared" si="68"/>
        <v>769909367.46408415</v>
      </c>
      <c r="F97" s="54">
        <f t="shared" si="68"/>
        <v>438657046.58157206</v>
      </c>
      <c r="G97" s="54">
        <f t="shared" si="68"/>
        <v>361265172.05152375</v>
      </c>
      <c r="H97" s="54">
        <f t="shared" si="68"/>
        <v>280629982.58157212</v>
      </c>
      <c r="I97" s="54">
        <f t="shared" si="68"/>
        <v>1943153983.8465953</v>
      </c>
      <c r="J97" s="54">
        <f t="shared" si="68"/>
        <v>588248171.46408415</v>
      </c>
      <c r="K97" s="54">
        <f t="shared" si="68"/>
        <v>612536653.58157218</v>
      </c>
      <c r="L97" s="54">
        <f t="shared" si="68"/>
        <v>263183118.42161843</v>
      </c>
      <c r="M97" s="54">
        <f t="shared" si="68"/>
        <v>329157189.66308087</v>
      </c>
      <c r="N97" s="54">
        <f t="shared" si="68"/>
        <v>170807069.58157215</v>
      </c>
      <c r="O97" s="54">
        <f t="shared" si="52"/>
        <v>7937455677.9004211</v>
      </c>
      <c r="Q97" s="54">
        <v>300850</v>
      </c>
      <c r="R97" s="54">
        <f t="shared" ref="R97:AB97" si="69">+R98+R122+R145+R210+R272+R284+R319+R327+R350</f>
        <v>0</v>
      </c>
      <c r="S97" s="54">
        <f t="shared" si="69"/>
        <v>0</v>
      </c>
      <c r="T97" s="54">
        <f t="shared" si="69"/>
        <v>0</v>
      </c>
      <c r="U97" s="54">
        <f t="shared" si="69"/>
        <v>0</v>
      </c>
      <c r="V97" s="54">
        <f t="shared" si="69"/>
        <v>0</v>
      </c>
      <c r="W97" s="54">
        <f t="shared" si="69"/>
        <v>0</v>
      </c>
      <c r="X97" s="54">
        <f t="shared" si="69"/>
        <v>0</v>
      </c>
      <c r="Y97" s="54">
        <f t="shared" si="69"/>
        <v>0</v>
      </c>
      <c r="Z97" s="54">
        <f t="shared" si="69"/>
        <v>0</v>
      </c>
      <c r="AA97" s="54">
        <f t="shared" si="69"/>
        <v>0</v>
      </c>
      <c r="AB97" s="54">
        <f t="shared" si="69"/>
        <v>0</v>
      </c>
      <c r="AC97" s="54">
        <f t="shared" si="53"/>
        <v>300850</v>
      </c>
      <c r="AE97" s="144" t="s">
        <v>933</v>
      </c>
      <c r="AF97" s="144" t="s">
        <v>934</v>
      </c>
      <c r="AG97" s="145">
        <v>300850</v>
      </c>
    </row>
    <row r="98" spans="1:33" x14ac:dyDescent="0.25">
      <c r="A98" s="57">
        <v>10250200</v>
      </c>
      <c r="B98" s="58" t="s">
        <v>223</v>
      </c>
      <c r="C98" s="55">
        <f t="shared" ref="C98:N98" si="70">+C99+C109+C115+C118</f>
        <v>111207705.01332951</v>
      </c>
      <c r="D98" s="55">
        <f t="shared" si="70"/>
        <v>23207705.013329502</v>
      </c>
      <c r="E98" s="55">
        <f t="shared" si="70"/>
        <v>107207705.01332951</v>
      </c>
      <c r="F98" s="55">
        <f t="shared" si="70"/>
        <v>16207705.013329502</v>
      </c>
      <c r="G98" s="55">
        <f t="shared" si="70"/>
        <v>108207705.01332951</v>
      </c>
      <c r="H98" s="55">
        <f t="shared" si="70"/>
        <v>23480205.013329502</v>
      </c>
      <c r="I98" s="55">
        <f t="shared" si="70"/>
        <v>114207705.01332951</v>
      </c>
      <c r="J98" s="55">
        <f t="shared" si="70"/>
        <v>37207705.013329506</v>
      </c>
      <c r="K98" s="55">
        <f t="shared" si="70"/>
        <v>148214722.01332951</v>
      </c>
      <c r="L98" s="55">
        <f t="shared" si="70"/>
        <v>18757704.853375431</v>
      </c>
      <c r="M98" s="55">
        <f t="shared" si="70"/>
        <v>118207705.01332951</v>
      </c>
      <c r="N98" s="55">
        <f t="shared" si="70"/>
        <v>21379205.013329502</v>
      </c>
      <c r="O98" s="55">
        <f t="shared" si="52"/>
        <v>847493477</v>
      </c>
      <c r="Q98" s="55">
        <v>300850</v>
      </c>
      <c r="R98" s="55">
        <f t="shared" ref="R98:AB98" si="71">+R99+R109+R115+R118</f>
        <v>0</v>
      </c>
      <c r="S98" s="55">
        <f t="shared" si="71"/>
        <v>0</v>
      </c>
      <c r="T98" s="55">
        <f t="shared" si="71"/>
        <v>0</v>
      </c>
      <c r="U98" s="55">
        <f t="shared" si="71"/>
        <v>0</v>
      </c>
      <c r="V98" s="55">
        <f t="shared" si="71"/>
        <v>0</v>
      </c>
      <c r="W98" s="55">
        <f t="shared" si="71"/>
        <v>0</v>
      </c>
      <c r="X98" s="55">
        <f t="shared" si="71"/>
        <v>0</v>
      </c>
      <c r="Y98" s="55">
        <f t="shared" si="71"/>
        <v>0</v>
      </c>
      <c r="Z98" s="55">
        <f t="shared" si="71"/>
        <v>0</v>
      </c>
      <c r="AA98" s="55">
        <f t="shared" si="71"/>
        <v>0</v>
      </c>
      <c r="AB98" s="55">
        <f t="shared" si="71"/>
        <v>0</v>
      </c>
      <c r="AC98" s="55">
        <f t="shared" si="53"/>
        <v>300850</v>
      </c>
      <c r="AE98" s="144" t="s">
        <v>935</v>
      </c>
      <c r="AF98" s="144" t="s">
        <v>936</v>
      </c>
      <c r="AG98" s="145">
        <v>300850</v>
      </c>
    </row>
    <row r="99" spans="1:33" x14ac:dyDescent="0.25">
      <c r="A99" s="57">
        <v>102502001</v>
      </c>
      <c r="B99" s="58" t="s">
        <v>225</v>
      </c>
      <c r="C99" s="55">
        <f t="shared" ref="C99:N99" si="72">+C100+C101+C102+C103+C104+C105+C106+C107+C108</f>
        <v>95000000</v>
      </c>
      <c r="D99" s="55">
        <f t="shared" si="72"/>
        <v>7000000</v>
      </c>
      <c r="E99" s="55">
        <f t="shared" si="72"/>
        <v>91000000</v>
      </c>
      <c r="F99" s="55">
        <f t="shared" si="72"/>
        <v>0</v>
      </c>
      <c r="G99" s="55">
        <f t="shared" si="72"/>
        <v>92000000</v>
      </c>
      <c r="H99" s="55">
        <f t="shared" si="72"/>
        <v>7272500</v>
      </c>
      <c r="I99" s="55">
        <f t="shared" si="72"/>
        <v>98000000</v>
      </c>
      <c r="J99" s="55">
        <f t="shared" si="72"/>
        <v>21000000</v>
      </c>
      <c r="K99" s="55">
        <f t="shared" si="72"/>
        <v>132007017</v>
      </c>
      <c r="L99" s="55">
        <f t="shared" si="72"/>
        <v>2549999.840045929</v>
      </c>
      <c r="M99" s="55">
        <f t="shared" si="72"/>
        <v>102000000</v>
      </c>
      <c r="N99" s="55">
        <f t="shared" si="72"/>
        <v>5171500</v>
      </c>
      <c r="O99" s="55">
        <f t="shared" si="52"/>
        <v>653001016.84004593</v>
      </c>
      <c r="Q99" s="55">
        <v>0</v>
      </c>
      <c r="R99" s="55">
        <f t="shared" ref="R99:AB99" si="73">+R100+R101+R102+R103+R104+R105+R106+R107+R108</f>
        <v>0</v>
      </c>
      <c r="S99" s="55">
        <f t="shared" si="73"/>
        <v>0</v>
      </c>
      <c r="T99" s="55">
        <f t="shared" si="73"/>
        <v>0</v>
      </c>
      <c r="U99" s="55">
        <f t="shared" si="73"/>
        <v>0</v>
      </c>
      <c r="V99" s="55">
        <f t="shared" si="73"/>
        <v>0</v>
      </c>
      <c r="W99" s="55">
        <f t="shared" si="73"/>
        <v>0</v>
      </c>
      <c r="X99" s="55">
        <f t="shared" si="73"/>
        <v>0</v>
      </c>
      <c r="Y99" s="55">
        <f t="shared" si="73"/>
        <v>0</v>
      </c>
      <c r="Z99" s="55">
        <f t="shared" si="73"/>
        <v>0</v>
      </c>
      <c r="AA99" s="55">
        <f t="shared" si="73"/>
        <v>0</v>
      </c>
      <c r="AB99" s="55">
        <f t="shared" si="73"/>
        <v>0</v>
      </c>
      <c r="AC99" s="55">
        <f t="shared" si="53"/>
        <v>0</v>
      </c>
      <c r="AE99" s="82" t="s">
        <v>937</v>
      </c>
      <c r="AF99" s="82" t="s">
        <v>225</v>
      </c>
      <c r="AG99" s="123">
        <v>0</v>
      </c>
    </row>
    <row r="100" spans="1:33" x14ac:dyDescent="0.25">
      <c r="A100" s="60">
        <v>10250200101</v>
      </c>
      <c r="B100" s="61" t="s">
        <v>939</v>
      </c>
      <c r="C100" s="62">
        <v>95000000</v>
      </c>
      <c r="D100" s="62">
        <v>0</v>
      </c>
      <c r="E100" s="62">
        <v>91000000</v>
      </c>
      <c r="F100" s="62">
        <v>0</v>
      </c>
      <c r="G100" s="62">
        <v>92000000</v>
      </c>
      <c r="H100" s="62">
        <v>0</v>
      </c>
      <c r="I100" s="62">
        <v>98000000</v>
      </c>
      <c r="J100" s="62">
        <v>0</v>
      </c>
      <c r="K100" s="62">
        <v>110635294</v>
      </c>
      <c r="L100" s="62">
        <v>0</v>
      </c>
      <c r="M100" s="62">
        <v>95000000</v>
      </c>
      <c r="N100" s="62">
        <v>0</v>
      </c>
      <c r="O100" s="62">
        <v>581635294</v>
      </c>
      <c r="Q100" s="62"/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f t="shared" si="53"/>
        <v>0</v>
      </c>
      <c r="AE100" s="92" t="s">
        <v>938</v>
      </c>
      <c r="AF100" s="92" t="s">
        <v>939</v>
      </c>
      <c r="AG100" s="128"/>
    </row>
    <row r="101" spans="1:33" x14ac:dyDescent="0.25">
      <c r="A101" s="60">
        <v>10250200102</v>
      </c>
      <c r="B101" s="61" t="s">
        <v>227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272500</v>
      </c>
      <c r="I101" s="62">
        <v>0</v>
      </c>
      <c r="J101" s="62">
        <v>0</v>
      </c>
      <c r="K101" s="62">
        <v>122751</v>
      </c>
      <c r="L101" s="62">
        <v>0</v>
      </c>
      <c r="M101" s="62">
        <v>0</v>
      </c>
      <c r="N101" s="62">
        <v>0</v>
      </c>
      <c r="O101" s="62">
        <v>395251</v>
      </c>
      <c r="Q101" s="62"/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f t="shared" si="53"/>
        <v>0</v>
      </c>
      <c r="AE101" s="92" t="s">
        <v>940</v>
      </c>
      <c r="AF101" s="92" t="s">
        <v>227</v>
      </c>
      <c r="AG101" s="128"/>
    </row>
    <row r="102" spans="1:33" x14ac:dyDescent="0.25">
      <c r="A102" s="60">
        <v>10250200103</v>
      </c>
      <c r="B102" s="61" t="s">
        <v>1136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>
        <f t="shared" si="52"/>
        <v>0</v>
      </c>
      <c r="Q102" s="62"/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f t="shared" si="53"/>
        <v>0</v>
      </c>
      <c r="AE102" s="92"/>
      <c r="AF102" s="92"/>
      <c r="AG102" s="128"/>
    </row>
    <row r="103" spans="1:33" x14ac:dyDescent="0.25">
      <c r="A103" s="60">
        <v>10250200104</v>
      </c>
      <c r="B103" s="61" t="s">
        <v>229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21000000</v>
      </c>
      <c r="K103" s="62">
        <v>11789268</v>
      </c>
      <c r="L103" s="62">
        <v>2549999.840045929</v>
      </c>
      <c r="M103" s="62">
        <v>0</v>
      </c>
      <c r="N103" s="62">
        <v>5171500</v>
      </c>
      <c r="O103" s="62">
        <v>40510767.840045929</v>
      </c>
      <c r="Q103" s="62"/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f t="shared" si="53"/>
        <v>0</v>
      </c>
      <c r="AE103" s="92" t="s">
        <v>941</v>
      </c>
      <c r="AF103" s="92" t="s">
        <v>229</v>
      </c>
      <c r="AG103" s="128"/>
    </row>
    <row r="104" spans="1:33" x14ac:dyDescent="0.25">
      <c r="A104" s="60">
        <v>10250200105</v>
      </c>
      <c r="B104" s="61" t="s">
        <v>1137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>
        <v>0</v>
      </c>
      <c r="Q104" s="62"/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f t="shared" si="53"/>
        <v>0</v>
      </c>
      <c r="AE104" s="92"/>
      <c r="AF104" s="92"/>
      <c r="AG104" s="128"/>
    </row>
    <row r="105" spans="1:33" x14ac:dyDescent="0.25">
      <c r="A105" s="60">
        <v>10250200106</v>
      </c>
      <c r="B105" s="61" t="s">
        <v>1138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>
        <f t="shared" si="52"/>
        <v>0</v>
      </c>
      <c r="Q105" s="62"/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f t="shared" si="53"/>
        <v>0</v>
      </c>
      <c r="AE105" s="92"/>
      <c r="AF105" s="92"/>
      <c r="AG105" s="128"/>
    </row>
    <row r="106" spans="1:33" x14ac:dyDescent="0.25">
      <c r="A106" s="60">
        <v>10250200107</v>
      </c>
      <c r="B106" s="61" t="s">
        <v>1139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>
        <f t="shared" si="52"/>
        <v>0</v>
      </c>
      <c r="Q106" s="62"/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f t="shared" si="53"/>
        <v>0</v>
      </c>
      <c r="AE106" s="92"/>
      <c r="AF106" s="92"/>
      <c r="AG106" s="128"/>
    </row>
    <row r="107" spans="1:33" x14ac:dyDescent="0.25">
      <c r="A107" s="60">
        <v>10250200108</v>
      </c>
      <c r="B107" s="61" t="s">
        <v>1140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>
        <f t="shared" si="52"/>
        <v>0</v>
      </c>
      <c r="Q107" s="62"/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f t="shared" si="53"/>
        <v>0</v>
      </c>
      <c r="AE107" s="92"/>
      <c r="AF107" s="92"/>
      <c r="AG107" s="128"/>
    </row>
    <row r="108" spans="1:33" x14ac:dyDescent="0.25">
      <c r="A108" s="60">
        <v>10250200109</v>
      </c>
      <c r="B108" s="61" t="s">
        <v>819</v>
      </c>
      <c r="C108" s="62">
        <v>0</v>
      </c>
      <c r="D108" s="62">
        <v>7000000</v>
      </c>
      <c r="E108" s="62">
        <v>0</v>
      </c>
      <c r="F108" s="62">
        <v>0</v>
      </c>
      <c r="G108" s="62">
        <v>0</v>
      </c>
      <c r="H108" s="62">
        <v>7000000</v>
      </c>
      <c r="I108" s="62">
        <v>0</v>
      </c>
      <c r="J108" s="62">
        <v>0</v>
      </c>
      <c r="K108" s="62">
        <v>9459704</v>
      </c>
      <c r="L108" s="62">
        <v>0</v>
      </c>
      <c r="M108" s="62">
        <v>7000000</v>
      </c>
      <c r="N108" s="62">
        <v>0</v>
      </c>
      <c r="O108" s="62">
        <v>30459704</v>
      </c>
      <c r="Q108" s="62"/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f t="shared" si="53"/>
        <v>0</v>
      </c>
      <c r="AE108" s="92" t="s">
        <v>942</v>
      </c>
      <c r="AF108" s="92" t="s">
        <v>943</v>
      </c>
      <c r="AG108" s="128"/>
    </row>
    <row r="109" spans="1:33" x14ac:dyDescent="0.25">
      <c r="A109" s="52">
        <v>102502002</v>
      </c>
      <c r="B109" s="53" t="s">
        <v>233</v>
      </c>
      <c r="C109" s="54">
        <f t="shared" ref="C109:N109" si="74">+C110+C111+C112+C113+C114</f>
        <v>16207705.013329502</v>
      </c>
      <c r="D109" s="54">
        <f t="shared" si="74"/>
        <v>16207705.013329502</v>
      </c>
      <c r="E109" s="54">
        <f t="shared" si="74"/>
        <v>16207705.013329502</v>
      </c>
      <c r="F109" s="54">
        <f t="shared" si="74"/>
        <v>16207705.013329502</v>
      </c>
      <c r="G109" s="54">
        <f t="shared" si="74"/>
        <v>16207705.013329502</v>
      </c>
      <c r="H109" s="54">
        <f t="shared" si="74"/>
        <v>16207705.013329502</v>
      </c>
      <c r="I109" s="54">
        <f t="shared" si="74"/>
        <v>16207705.013329502</v>
      </c>
      <c r="J109" s="54">
        <f t="shared" si="74"/>
        <v>16207705.013329502</v>
      </c>
      <c r="K109" s="54">
        <f t="shared" si="74"/>
        <v>16207705.013329502</v>
      </c>
      <c r="L109" s="54">
        <f t="shared" si="74"/>
        <v>16207705.013329502</v>
      </c>
      <c r="M109" s="54">
        <f t="shared" si="74"/>
        <v>16207705.013329502</v>
      </c>
      <c r="N109" s="54">
        <f t="shared" si="74"/>
        <v>16207705.013329502</v>
      </c>
      <c r="O109" s="54">
        <f t="shared" si="52"/>
        <v>194492460.15995404</v>
      </c>
      <c r="Q109" s="54">
        <v>0</v>
      </c>
      <c r="R109" s="54">
        <f t="shared" ref="R109:AB109" si="75">+R110+R111+R112+R113+R114</f>
        <v>0</v>
      </c>
      <c r="S109" s="54">
        <f t="shared" si="75"/>
        <v>0</v>
      </c>
      <c r="T109" s="54">
        <f t="shared" si="75"/>
        <v>0</v>
      </c>
      <c r="U109" s="54">
        <f t="shared" si="75"/>
        <v>0</v>
      </c>
      <c r="V109" s="54">
        <f t="shared" si="75"/>
        <v>0</v>
      </c>
      <c r="W109" s="54">
        <f t="shared" si="75"/>
        <v>0</v>
      </c>
      <c r="X109" s="54">
        <f t="shared" si="75"/>
        <v>0</v>
      </c>
      <c r="Y109" s="54">
        <f t="shared" si="75"/>
        <v>0</v>
      </c>
      <c r="Z109" s="54">
        <f t="shared" si="75"/>
        <v>0</v>
      </c>
      <c r="AA109" s="54">
        <f t="shared" si="75"/>
        <v>0</v>
      </c>
      <c r="AB109" s="54">
        <f t="shared" si="75"/>
        <v>0</v>
      </c>
      <c r="AC109" s="54">
        <f t="shared" si="53"/>
        <v>0</v>
      </c>
      <c r="AE109" s="82" t="s">
        <v>944</v>
      </c>
      <c r="AF109" s="82" t="s">
        <v>257</v>
      </c>
      <c r="AG109" s="123">
        <v>0</v>
      </c>
    </row>
    <row r="110" spans="1:33" x14ac:dyDescent="0.25">
      <c r="A110" s="60">
        <v>10250200201</v>
      </c>
      <c r="B110" s="61" t="s">
        <v>235</v>
      </c>
      <c r="C110" s="62">
        <v>6633446.5741779627</v>
      </c>
      <c r="D110" s="62">
        <v>6633446.5741779627</v>
      </c>
      <c r="E110" s="62">
        <v>6633446.5741779627</v>
      </c>
      <c r="F110" s="62">
        <v>6633446.5741779627</v>
      </c>
      <c r="G110" s="62">
        <v>6633446.5741779627</v>
      </c>
      <c r="H110" s="62">
        <v>6633446.5741779627</v>
      </c>
      <c r="I110" s="62">
        <v>6633446.5741779627</v>
      </c>
      <c r="J110" s="62">
        <v>6633446.5741779627</v>
      </c>
      <c r="K110" s="62">
        <v>6633446.5741779627</v>
      </c>
      <c r="L110" s="62">
        <v>6633446.5741779627</v>
      </c>
      <c r="M110" s="62">
        <v>6633446.5741779627</v>
      </c>
      <c r="N110" s="62">
        <v>6633446.5741779627</v>
      </c>
      <c r="O110" s="62">
        <v>79601358.890135571</v>
      </c>
      <c r="Q110" s="62"/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f t="shared" si="53"/>
        <v>0</v>
      </c>
      <c r="AE110" s="92" t="s">
        <v>945</v>
      </c>
      <c r="AF110" s="92" t="s">
        <v>235</v>
      </c>
      <c r="AG110" s="128"/>
    </row>
    <row r="111" spans="1:33" x14ac:dyDescent="0.25">
      <c r="A111" s="60">
        <v>10250200202</v>
      </c>
      <c r="B111" s="61" t="s">
        <v>247</v>
      </c>
      <c r="C111" s="62">
        <v>1740554.4946822643</v>
      </c>
      <c r="D111" s="62">
        <v>1740554.4946822643</v>
      </c>
      <c r="E111" s="62">
        <v>1740554.4946822643</v>
      </c>
      <c r="F111" s="62">
        <v>1740554.4946822643</v>
      </c>
      <c r="G111" s="62">
        <v>1740554.4946822643</v>
      </c>
      <c r="H111" s="62">
        <v>1740554.4946822643</v>
      </c>
      <c r="I111" s="62">
        <v>1740554.4946822643</v>
      </c>
      <c r="J111" s="62">
        <v>1740554.4946822643</v>
      </c>
      <c r="K111" s="62">
        <v>1740554.4946822643</v>
      </c>
      <c r="L111" s="62">
        <v>1740554.4946822643</v>
      </c>
      <c r="M111" s="62">
        <v>1740554.4946822643</v>
      </c>
      <c r="N111" s="62">
        <v>1740554.4946822643</v>
      </c>
      <c r="O111" s="62">
        <v>20886653.936187167</v>
      </c>
      <c r="Q111" s="62"/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f t="shared" si="53"/>
        <v>0</v>
      </c>
      <c r="AE111" s="92" t="s">
        <v>946</v>
      </c>
      <c r="AF111" s="92" t="s">
        <v>247</v>
      </c>
      <c r="AG111" s="128"/>
    </row>
    <row r="112" spans="1:33" x14ac:dyDescent="0.25">
      <c r="A112" s="60">
        <v>10250200203</v>
      </c>
      <c r="B112" s="61" t="s">
        <v>1141</v>
      </c>
      <c r="C112" s="62">
        <v>7833703.944469274</v>
      </c>
      <c r="D112" s="62">
        <v>7833703.944469274</v>
      </c>
      <c r="E112" s="62">
        <v>7833703.944469274</v>
      </c>
      <c r="F112" s="62">
        <v>7833703.944469274</v>
      </c>
      <c r="G112" s="62">
        <v>7833703.944469274</v>
      </c>
      <c r="H112" s="62">
        <v>7833703.944469274</v>
      </c>
      <c r="I112" s="62">
        <v>7833703.944469274</v>
      </c>
      <c r="J112" s="62">
        <v>7833703.944469274</v>
      </c>
      <c r="K112" s="62">
        <v>7833703.944469274</v>
      </c>
      <c r="L112" s="62">
        <v>7833703.944469274</v>
      </c>
      <c r="M112" s="62">
        <v>7833703.944469274</v>
      </c>
      <c r="N112" s="62">
        <v>7833703.944469274</v>
      </c>
      <c r="O112" s="62">
        <v>94004447.333631292</v>
      </c>
      <c r="Q112" s="62"/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f t="shared" si="53"/>
        <v>0</v>
      </c>
      <c r="AE112" s="92" t="s">
        <v>947</v>
      </c>
      <c r="AF112" s="92" t="s">
        <v>948</v>
      </c>
      <c r="AG112" s="128"/>
    </row>
    <row r="113" spans="1:33" x14ac:dyDescent="0.25">
      <c r="A113" s="60">
        <v>10250200204</v>
      </c>
      <c r="B113" s="61" t="s">
        <v>1142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>
        <f t="shared" si="52"/>
        <v>0</v>
      </c>
      <c r="Q113" s="62"/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f t="shared" si="53"/>
        <v>0</v>
      </c>
      <c r="AE113" s="92"/>
      <c r="AF113" s="92"/>
      <c r="AG113" s="128"/>
    </row>
    <row r="114" spans="1:33" x14ac:dyDescent="0.25">
      <c r="A114" s="60">
        <v>10250200209</v>
      </c>
      <c r="B114" s="61" t="s">
        <v>1143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>
        <f t="shared" si="52"/>
        <v>0</v>
      </c>
      <c r="Q114" s="62"/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f t="shared" si="53"/>
        <v>0</v>
      </c>
      <c r="AE114" s="92"/>
      <c r="AF114" s="92"/>
      <c r="AG114" s="128"/>
    </row>
    <row r="115" spans="1:33" x14ac:dyDescent="0.25">
      <c r="A115" s="52">
        <v>102502003</v>
      </c>
      <c r="B115" s="53" t="s">
        <v>1144</v>
      </c>
      <c r="C115" s="54">
        <f t="shared" ref="C115:N115" si="76">+C116+C117</f>
        <v>0</v>
      </c>
      <c r="D115" s="54">
        <f t="shared" si="76"/>
        <v>0</v>
      </c>
      <c r="E115" s="54">
        <f t="shared" si="76"/>
        <v>0</v>
      </c>
      <c r="F115" s="54">
        <f t="shared" si="76"/>
        <v>0</v>
      </c>
      <c r="G115" s="54">
        <f t="shared" si="76"/>
        <v>0</v>
      </c>
      <c r="H115" s="54">
        <f t="shared" si="76"/>
        <v>0</v>
      </c>
      <c r="I115" s="54">
        <f t="shared" si="76"/>
        <v>0</v>
      </c>
      <c r="J115" s="54">
        <f t="shared" si="76"/>
        <v>0</v>
      </c>
      <c r="K115" s="54">
        <f t="shared" si="76"/>
        <v>0</v>
      </c>
      <c r="L115" s="54">
        <f t="shared" si="76"/>
        <v>0</v>
      </c>
      <c r="M115" s="54">
        <f t="shared" si="76"/>
        <v>0</v>
      </c>
      <c r="N115" s="54">
        <f t="shared" si="76"/>
        <v>0</v>
      </c>
      <c r="O115" s="54">
        <f t="shared" si="52"/>
        <v>0</v>
      </c>
      <c r="Q115" s="54">
        <v>0</v>
      </c>
      <c r="R115" s="54">
        <f t="shared" ref="R115:AB115" si="77">+R116+R117</f>
        <v>0</v>
      </c>
      <c r="S115" s="54">
        <f t="shared" si="77"/>
        <v>0</v>
      </c>
      <c r="T115" s="54">
        <f t="shared" si="77"/>
        <v>0</v>
      </c>
      <c r="U115" s="54">
        <f t="shared" si="77"/>
        <v>0</v>
      </c>
      <c r="V115" s="54">
        <f t="shared" si="77"/>
        <v>0</v>
      </c>
      <c r="W115" s="54">
        <f t="shared" si="77"/>
        <v>0</v>
      </c>
      <c r="X115" s="54">
        <f t="shared" si="77"/>
        <v>0</v>
      </c>
      <c r="Y115" s="54">
        <f t="shared" si="77"/>
        <v>0</v>
      </c>
      <c r="Z115" s="54">
        <f t="shared" si="77"/>
        <v>0</v>
      </c>
      <c r="AA115" s="54">
        <f t="shared" si="77"/>
        <v>0</v>
      </c>
      <c r="AB115" s="54">
        <f t="shared" si="77"/>
        <v>0</v>
      </c>
      <c r="AC115" s="54">
        <f t="shared" si="53"/>
        <v>0</v>
      </c>
      <c r="AE115" s="82" t="s">
        <v>949</v>
      </c>
      <c r="AF115" s="82" t="s">
        <v>950</v>
      </c>
      <c r="AG115" s="123">
        <v>0</v>
      </c>
    </row>
    <row r="116" spans="1:33" x14ac:dyDescent="0.25">
      <c r="A116" s="60">
        <v>10250200301</v>
      </c>
      <c r="B116" s="61" t="s">
        <v>1145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f t="shared" si="52"/>
        <v>0</v>
      </c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>
        <f t="shared" si="53"/>
        <v>0</v>
      </c>
      <c r="AE116" s="92"/>
      <c r="AF116" s="92"/>
      <c r="AG116" s="128"/>
    </row>
    <row r="117" spans="1:33" x14ac:dyDescent="0.25">
      <c r="A117" s="60">
        <v>10250200302</v>
      </c>
      <c r="B117" s="61" t="s">
        <v>1146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f t="shared" si="52"/>
        <v>0</v>
      </c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>
        <f t="shared" si="53"/>
        <v>0</v>
      </c>
      <c r="AE117" s="92"/>
      <c r="AF117" s="92"/>
      <c r="AG117" s="128"/>
    </row>
    <row r="118" spans="1:33" x14ac:dyDescent="0.25">
      <c r="A118" s="52">
        <v>102502004</v>
      </c>
      <c r="B118" s="53" t="s">
        <v>1147</v>
      </c>
      <c r="C118" s="54">
        <f t="shared" ref="C118:N118" si="78">+C119+C120+C121</f>
        <v>0</v>
      </c>
      <c r="D118" s="54">
        <f t="shared" si="78"/>
        <v>0</v>
      </c>
      <c r="E118" s="54">
        <f t="shared" si="78"/>
        <v>0</v>
      </c>
      <c r="F118" s="54">
        <f t="shared" si="78"/>
        <v>0</v>
      </c>
      <c r="G118" s="54">
        <f t="shared" si="78"/>
        <v>0</v>
      </c>
      <c r="H118" s="54">
        <f t="shared" si="78"/>
        <v>0</v>
      </c>
      <c r="I118" s="54">
        <f t="shared" si="78"/>
        <v>0</v>
      </c>
      <c r="J118" s="54">
        <f t="shared" si="78"/>
        <v>0</v>
      </c>
      <c r="K118" s="54">
        <f t="shared" si="78"/>
        <v>0</v>
      </c>
      <c r="L118" s="54">
        <f t="shared" si="78"/>
        <v>0</v>
      </c>
      <c r="M118" s="54">
        <f t="shared" si="78"/>
        <v>0</v>
      </c>
      <c r="N118" s="54">
        <f t="shared" si="78"/>
        <v>0</v>
      </c>
      <c r="O118" s="54">
        <f t="shared" si="52"/>
        <v>0</v>
      </c>
      <c r="Q118" s="54"/>
      <c r="R118" s="54">
        <f t="shared" ref="R118:AB118" si="79">+R119+R120+R121</f>
        <v>0</v>
      </c>
      <c r="S118" s="54">
        <f t="shared" si="79"/>
        <v>0</v>
      </c>
      <c r="T118" s="54">
        <f t="shared" si="79"/>
        <v>0</v>
      </c>
      <c r="U118" s="54">
        <f t="shared" si="79"/>
        <v>0</v>
      </c>
      <c r="V118" s="54">
        <f t="shared" si="79"/>
        <v>0</v>
      </c>
      <c r="W118" s="54">
        <f t="shared" si="79"/>
        <v>0</v>
      </c>
      <c r="X118" s="54">
        <f t="shared" si="79"/>
        <v>0</v>
      </c>
      <c r="Y118" s="54">
        <f t="shared" si="79"/>
        <v>0</v>
      </c>
      <c r="Z118" s="54">
        <f t="shared" si="79"/>
        <v>0</v>
      </c>
      <c r="AA118" s="54">
        <f t="shared" si="79"/>
        <v>0</v>
      </c>
      <c r="AB118" s="54">
        <f t="shared" si="79"/>
        <v>0</v>
      </c>
      <c r="AC118" s="54">
        <f t="shared" si="53"/>
        <v>0</v>
      </c>
      <c r="AE118" s="92"/>
      <c r="AF118" s="92"/>
      <c r="AG118" s="128"/>
    </row>
    <row r="119" spans="1:33" x14ac:dyDescent="0.25">
      <c r="A119" s="60">
        <v>10250200401</v>
      </c>
      <c r="B119" s="61" t="s">
        <v>1148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>
        <f t="shared" ref="O119:O182" si="80">SUM(C119:N119)</f>
        <v>0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>
        <f t="shared" ref="AC119:AC182" si="81">SUM(Q119:AB119)</f>
        <v>0</v>
      </c>
      <c r="AE119" s="92"/>
      <c r="AF119" s="92"/>
      <c r="AG119" s="128"/>
    </row>
    <row r="120" spans="1:33" x14ac:dyDescent="0.25">
      <c r="A120" s="60">
        <v>10250200402</v>
      </c>
      <c r="B120" s="61" t="s">
        <v>1149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f t="shared" si="80"/>
        <v>0</v>
      </c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>
        <f t="shared" si="81"/>
        <v>0</v>
      </c>
      <c r="AE120" s="92"/>
      <c r="AF120" s="92"/>
      <c r="AG120" s="128"/>
    </row>
    <row r="121" spans="1:33" x14ac:dyDescent="0.25">
      <c r="A121" s="60">
        <v>10250200409</v>
      </c>
      <c r="B121" s="61" t="s">
        <v>1150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f t="shared" si="80"/>
        <v>0</v>
      </c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>
        <f t="shared" si="81"/>
        <v>0</v>
      </c>
      <c r="AE121" s="92"/>
      <c r="AF121" s="92"/>
      <c r="AG121" s="128"/>
    </row>
    <row r="122" spans="1:33" x14ac:dyDescent="0.25">
      <c r="A122" s="52">
        <v>10250202</v>
      </c>
      <c r="B122" s="53" t="s">
        <v>257</v>
      </c>
      <c r="C122" s="54">
        <f t="shared" ref="C122:N122" si="82">+C123+C131+C135</f>
        <v>0</v>
      </c>
      <c r="D122" s="54">
        <f t="shared" si="82"/>
        <v>0</v>
      </c>
      <c r="E122" s="54">
        <f t="shared" si="82"/>
        <v>0</v>
      </c>
      <c r="F122" s="54">
        <f t="shared" si="82"/>
        <v>0</v>
      </c>
      <c r="G122" s="54">
        <f t="shared" si="82"/>
        <v>0</v>
      </c>
      <c r="H122" s="54">
        <f t="shared" si="82"/>
        <v>0</v>
      </c>
      <c r="I122" s="54">
        <f t="shared" si="82"/>
        <v>0</v>
      </c>
      <c r="J122" s="54">
        <f t="shared" si="82"/>
        <v>0</v>
      </c>
      <c r="K122" s="54">
        <f t="shared" si="82"/>
        <v>0</v>
      </c>
      <c r="L122" s="54">
        <f t="shared" si="82"/>
        <v>0</v>
      </c>
      <c r="M122" s="54">
        <f t="shared" si="82"/>
        <v>0</v>
      </c>
      <c r="N122" s="54">
        <f t="shared" si="82"/>
        <v>0</v>
      </c>
      <c r="O122" s="54">
        <f t="shared" si="80"/>
        <v>0</v>
      </c>
      <c r="Q122" s="54"/>
      <c r="R122" s="54">
        <f t="shared" ref="R122:AB122" si="83">+R123+R131+R135</f>
        <v>0</v>
      </c>
      <c r="S122" s="54">
        <f t="shared" si="83"/>
        <v>0</v>
      </c>
      <c r="T122" s="54">
        <f t="shared" si="83"/>
        <v>0</v>
      </c>
      <c r="U122" s="54">
        <f t="shared" si="83"/>
        <v>0</v>
      </c>
      <c r="V122" s="54">
        <f t="shared" si="83"/>
        <v>0</v>
      </c>
      <c r="W122" s="54">
        <f t="shared" si="83"/>
        <v>0</v>
      </c>
      <c r="X122" s="54">
        <f t="shared" si="83"/>
        <v>0</v>
      </c>
      <c r="Y122" s="54">
        <f t="shared" si="83"/>
        <v>0</v>
      </c>
      <c r="Z122" s="54">
        <f t="shared" si="83"/>
        <v>0</v>
      </c>
      <c r="AA122" s="54">
        <f t="shared" si="83"/>
        <v>0</v>
      </c>
      <c r="AB122" s="54">
        <f t="shared" si="83"/>
        <v>0</v>
      </c>
      <c r="AC122" s="54">
        <f t="shared" si="81"/>
        <v>0</v>
      </c>
      <c r="AE122" s="92"/>
      <c r="AF122" s="92"/>
      <c r="AG122" s="128"/>
    </row>
    <row r="123" spans="1:33" x14ac:dyDescent="0.25">
      <c r="A123" s="57">
        <v>102502021</v>
      </c>
      <c r="B123" s="58" t="s">
        <v>259</v>
      </c>
      <c r="C123" s="55">
        <f t="shared" ref="C123:N123" si="84">+C124+C125+C126+C127+C128+C129+C130</f>
        <v>0</v>
      </c>
      <c r="D123" s="55">
        <f t="shared" si="84"/>
        <v>0</v>
      </c>
      <c r="E123" s="55">
        <f t="shared" si="84"/>
        <v>0</v>
      </c>
      <c r="F123" s="55">
        <f t="shared" si="84"/>
        <v>0</v>
      </c>
      <c r="G123" s="55">
        <f t="shared" si="84"/>
        <v>0</v>
      </c>
      <c r="H123" s="55">
        <f t="shared" si="84"/>
        <v>0</v>
      </c>
      <c r="I123" s="55">
        <f t="shared" si="84"/>
        <v>0</v>
      </c>
      <c r="J123" s="55">
        <f t="shared" si="84"/>
        <v>0</v>
      </c>
      <c r="K123" s="55">
        <f t="shared" si="84"/>
        <v>0</v>
      </c>
      <c r="L123" s="55">
        <f t="shared" si="84"/>
        <v>0</v>
      </c>
      <c r="M123" s="55">
        <f t="shared" si="84"/>
        <v>0</v>
      </c>
      <c r="N123" s="55">
        <f t="shared" si="84"/>
        <v>0</v>
      </c>
      <c r="O123" s="55">
        <f t="shared" si="80"/>
        <v>0</v>
      </c>
      <c r="Q123" s="55"/>
      <c r="R123" s="55">
        <f t="shared" ref="R123:AB123" si="85">+R124+R125+R126+R127+R128+R129+R130</f>
        <v>0</v>
      </c>
      <c r="S123" s="55">
        <f t="shared" si="85"/>
        <v>0</v>
      </c>
      <c r="T123" s="55">
        <f t="shared" si="85"/>
        <v>0</v>
      </c>
      <c r="U123" s="55">
        <f t="shared" si="85"/>
        <v>0</v>
      </c>
      <c r="V123" s="55">
        <f t="shared" si="85"/>
        <v>0</v>
      </c>
      <c r="W123" s="55">
        <f t="shared" si="85"/>
        <v>0</v>
      </c>
      <c r="X123" s="55">
        <f t="shared" si="85"/>
        <v>0</v>
      </c>
      <c r="Y123" s="55">
        <f t="shared" si="85"/>
        <v>0</v>
      </c>
      <c r="Z123" s="55">
        <f t="shared" si="85"/>
        <v>0</v>
      </c>
      <c r="AA123" s="55">
        <f t="shared" si="85"/>
        <v>0</v>
      </c>
      <c r="AB123" s="55">
        <f t="shared" si="85"/>
        <v>0</v>
      </c>
      <c r="AC123" s="55">
        <f t="shared" si="81"/>
        <v>0</v>
      </c>
      <c r="AE123" s="92"/>
      <c r="AF123" s="92"/>
      <c r="AG123" s="128"/>
    </row>
    <row r="124" spans="1:33" x14ac:dyDescent="0.25">
      <c r="A124" s="60">
        <v>10250202101</v>
      </c>
      <c r="B124" s="61" t="s">
        <v>261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f t="shared" si="80"/>
        <v>0</v>
      </c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>
        <f t="shared" si="81"/>
        <v>0</v>
      </c>
      <c r="AE124" s="92"/>
      <c r="AF124" s="92"/>
      <c r="AG124" s="128"/>
    </row>
    <row r="125" spans="1:33" x14ac:dyDescent="0.25">
      <c r="A125" s="60">
        <v>10250202102</v>
      </c>
      <c r="B125" s="61" t="s">
        <v>1151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f t="shared" si="80"/>
        <v>0</v>
      </c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>
        <f t="shared" si="81"/>
        <v>0</v>
      </c>
      <c r="AE125" s="92"/>
      <c r="AF125" s="92"/>
      <c r="AG125" s="128"/>
    </row>
    <row r="126" spans="1:33" x14ac:dyDescent="0.25">
      <c r="A126" s="60">
        <v>10250202103</v>
      </c>
      <c r="B126" s="61" t="s">
        <v>263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f t="shared" si="80"/>
        <v>0</v>
      </c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>
        <f t="shared" si="81"/>
        <v>0</v>
      </c>
      <c r="AE126" s="92"/>
      <c r="AF126" s="92"/>
      <c r="AG126" s="128"/>
    </row>
    <row r="127" spans="1:33" x14ac:dyDescent="0.25">
      <c r="A127" s="60">
        <v>10250202104</v>
      </c>
      <c r="B127" s="61" t="s">
        <v>1152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>
        <f t="shared" si="80"/>
        <v>0</v>
      </c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>
        <f t="shared" si="81"/>
        <v>0</v>
      </c>
      <c r="AE127" s="92"/>
      <c r="AF127" s="92"/>
      <c r="AG127" s="128"/>
    </row>
    <row r="128" spans="1:33" x14ac:dyDescent="0.25">
      <c r="A128" s="60">
        <v>10250202105</v>
      </c>
      <c r="B128" s="61" t="s">
        <v>1153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f t="shared" si="80"/>
        <v>0</v>
      </c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>
        <f t="shared" si="81"/>
        <v>0</v>
      </c>
      <c r="AE128" s="92"/>
      <c r="AF128" s="92"/>
      <c r="AG128" s="128"/>
    </row>
    <row r="129" spans="1:33" x14ac:dyDescent="0.25">
      <c r="A129" s="60">
        <v>10250202106</v>
      </c>
      <c r="B129" s="61" t="s">
        <v>1154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>
        <f t="shared" si="80"/>
        <v>0</v>
      </c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>
        <f t="shared" si="81"/>
        <v>0</v>
      </c>
      <c r="AE129" s="92"/>
      <c r="AF129" s="92"/>
      <c r="AG129" s="128"/>
    </row>
    <row r="130" spans="1:33" x14ac:dyDescent="0.25">
      <c r="A130" s="60">
        <v>10250202107</v>
      </c>
      <c r="B130" s="61" t="s">
        <v>1155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>
        <f t="shared" si="80"/>
        <v>0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>
        <f t="shared" si="81"/>
        <v>0</v>
      </c>
      <c r="AE130" s="92"/>
      <c r="AF130" s="92"/>
      <c r="AG130" s="128"/>
    </row>
    <row r="131" spans="1:33" x14ac:dyDescent="0.25">
      <c r="A131" s="52">
        <v>102502022</v>
      </c>
      <c r="B131" s="53" t="s">
        <v>265</v>
      </c>
      <c r="C131" s="54">
        <f t="shared" ref="C131:N131" si="86">+C132+C133+C134</f>
        <v>0</v>
      </c>
      <c r="D131" s="54">
        <f t="shared" si="86"/>
        <v>0</v>
      </c>
      <c r="E131" s="54">
        <f t="shared" si="86"/>
        <v>0</v>
      </c>
      <c r="F131" s="54">
        <f t="shared" si="86"/>
        <v>0</v>
      </c>
      <c r="G131" s="54">
        <f t="shared" si="86"/>
        <v>0</v>
      </c>
      <c r="H131" s="54">
        <f t="shared" si="86"/>
        <v>0</v>
      </c>
      <c r="I131" s="54">
        <f t="shared" si="86"/>
        <v>0</v>
      </c>
      <c r="J131" s="54">
        <f t="shared" si="86"/>
        <v>0</v>
      </c>
      <c r="K131" s="54">
        <f t="shared" si="86"/>
        <v>0</v>
      </c>
      <c r="L131" s="54">
        <f t="shared" si="86"/>
        <v>0</v>
      </c>
      <c r="M131" s="54">
        <f t="shared" si="86"/>
        <v>0</v>
      </c>
      <c r="N131" s="54">
        <f t="shared" si="86"/>
        <v>0</v>
      </c>
      <c r="O131" s="54">
        <f t="shared" si="80"/>
        <v>0</v>
      </c>
      <c r="Q131" s="54"/>
      <c r="R131" s="54">
        <f t="shared" ref="R131:AB131" si="87">+R132+R133+R134</f>
        <v>0</v>
      </c>
      <c r="S131" s="54">
        <f t="shared" si="87"/>
        <v>0</v>
      </c>
      <c r="T131" s="54">
        <f t="shared" si="87"/>
        <v>0</v>
      </c>
      <c r="U131" s="54">
        <f t="shared" si="87"/>
        <v>0</v>
      </c>
      <c r="V131" s="54">
        <f t="shared" si="87"/>
        <v>0</v>
      </c>
      <c r="W131" s="54">
        <f t="shared" si="87"/>
        <v>0</v>
      </c>
      <c r="X131" s="54">
        <f t="shared" si="87"/>
        <v>0</v>
      </c>
      <c r="Y131" s="54">
        <f t="shared" si="87"/>
        <v>0</v>
      </c>
      <c r="Z131" s="54">
        <f t="shared" si="87"/>
        <v>0</v>
      </c>
      <c r="AA131" s="54">
        <f t="shared" si="87"/>
        <v>0</v>
      </c>
      <c r="AB131" s="54">
        <f t="shared" si="87"/>
        <v>0</v>
      </c>
      <c r="AC131" s="54">
        <f t="shared" si="81"/>
        <v>0</v>
      </c>
      <c r="AE131" s="92"/>
      <c r="AF131" s="92"/>
      <c r="AG131" s="128"/>
    </row>
    <row r="132" spans="1:33" x14ac:dyDescent="0.25">
      <c r="A132" s="60">
        <v>10250202201</v>
      </c>
      <c r="B132" s="61" t="s">
        <v>1156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>
        <f t="shared" si="80"/>
        <v>0</v>
      </c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>
        <f t="shared" si="81"/>
        <v>0</v>
      </c>
      <c r="AE132" s="92"/>
      <c r="AF132" s="92"/>
      <c r="AG132" s="128"/>
    </row>
    <row r="133" spans="1:33" x14ac:dyDescent="0.25">
      <c r="A133" s="60">
        <v>10250202202</v>
      </c>
      <c r="B133" s="61" t="s">
        <v>1157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>
        <f t="shared" si="80"/>
        <v>0</v>
      </c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>
        <f t="shared" si="81"/>
        <v>0</v>
      </c>
      <c r="AE133" s="92"/>
      <c r="AF133" s="92"/>
      <c r="AG133" s="128"/>
    </row>
    <row r="134" spans="1:33" x14ac:dyDescent="0.25">
      <c r="A134" s="60">
        <v>10250202203</v>
      </c>
      <c r="B134" s="61" t="s">
        <v>1158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>
        <f t="shared" si="80"/>
        <v>0</v>
      </c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>
        <f t="shared" si="81"/>
        <v>0</v>
      </c>
      <c r="AE134" s="92"/>
      <c r="AF134" s="92"/>
      <c r="AG134" s="128"/>
    </row>
    <row r="135" spans="1:33" x14ac:dyDescent="0.25">
      <c r="A135" s="52">
        <v>102502023</v>
      </c>
      <c r="B135" s="53" t="s">
        <v>820</v>
      </c>
      <c r="C135" s="54">
        <f t="shared" ref="C135:N135" si="88">+C136+C137+C138+C139+C140+C141+C142+C143+C144</f>
        <v>0</v>
      </c>
      <c r="D135" s="54">
        <f t="shared" si="88"/>
        <v>0</v>
      </c>
      <c r="E135" s="54">
        <f t="shared" si="88"/>
        <v>0</v>
      </c>
      <c r="F135" s="54">
        <f t="shared" si="88"/>
        <v>0</v>
      </c>
      <c r="G135" s="54">
        <f t="shared" si="88"/>
        <v>0</v>
      </c>
      <c r="H135" s="54">
        <f t="shared" si="88"/>
        <v>0</v>
      </c>
      <c r="I135" s="54">
        <f t="shared" si="88"/>
        <v>0</v>
      </c>
      <c r="J135" s="54">
        <f t="shared" si="88"/>
        <v>0</v>
      </c>
      <c r="K135" s="54">
        <f t="shared" si="88"/>
        <v>0</v>
      </c>
      <c r="L135" s="54">
        <f t="shared" si="88"/>
        <v>0</v>
      </c>
      <c r="M135" s="54">
        <f t="shared" si="88"/>
        <v>0</v>
      </c>
      <c r="N135" s="54">
        <f t="shared" si="88"/>
        <v>0</v>
      </c>
      <c r="O135" s="54">
        <f t="shared" si="80"/>
        <v>0</v>
      </c>
      <c r="Q135" s="54"/>
      <c r="R135" s="54">
        <f t="shared" ref="R135:AB135" si="89">+R136+R137+R138+R139+R140+R141+R142+R143+R144</f>
        <v>0</v>
      </c>
      <c r="S135" s="54">
        <f t="shared" si="89"/>
        <v>0</v>
      </c>
      <c r="T135" s="54">
        <f t="shared" si="89"/>
        <v>0</v>
      </c>
      <c r="U135" s="54">
        <f t="shared" si="89"/>
        <v>0</v>
      </c>
      <c r="V135" s="54">
        <f t="shared" si="89"/>
        <v>0</v>
      </c>
      <c r="W135" s="54">
        <f t="shared" si="89"/>
        <v>0</v>
      </c>
      <c r="X135" s="54">
        <f t="shared" si="89"/>
        <v>0</v>
      </c>
      <c r="Y135" s="54">
        <f t="shared" si="89"/>
        <v>0</v>
      </c>
      <c r="Z135" s="54">
        <f t="shared" si="89"/>
        <v>0</v>
      </c>
      <c r="AA135" s="54">
        <f t="shared" si="89"/>
        <v>0</v>
      </c>
      <c r="AB135" s="54">
        <f t="shared" si="89"/>
        <v>0</v>
      </c>
      <c r="AC135" s="54">
        <f t="shared" si="81"/>
        <v>0</v>
      </c>
      <c r="AE135" s="92"/>
      <c r="AF135" s="92"/>
      <c r="AG135" s="128"/>
    </row>
    <row r="136" spans="1:33" x14ac:dyDescent="0.25">
      <c r="A136" s="60">
        <v>10250202301</v>
      </c>
      <c r="B136" s="61" t="s">
        <v>1159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>
        <f t="shared" si="80"/>
        <v>0</v>
      </c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>
        <f t="shared" si="81"/>
        <v>0</v>
      </c>
      <c r="AE136" s="92"/>
      <c r="AF136" s="92"/>
      <c r="AG136" s="128"/>
    </row>
    <row r="137" spans="1:33" x14ac:dyDescent="0.25">
      <c r="A137" s="60">
        <v>10250202302</v>
      </c>
      <c r="B137" s="61" t="s">
        <v>1160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>
        <f t="shared" si="80"/>
        <v>0</v>
      </c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>
        <f t="shared" si="81"/>
        <v>0</v>
      </c>
      <c r="AE137" s="92"/>
      <c r="AF137" s="92"/>
      <c r="AG137" s="128"/>
    </row>
    <row r="138" spans="1:33" x14ac:dyDescent="0.25">
      <c r="A138" s="60">
        <v>10250202303</v>
      </c>
      <c r="B138" s="61" t="s">
        <v>269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>
        <f t="shared" si="80"/>
        <v>0</v>
      </c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>
        <f t="shared" si="81"/>
        <v>0</v>
      </c>
      <c r="AE138" s="92"/>
      <c r="AF138" s="92"/>
      <c r="AG138" s="128"/>
    </row>
    <row r="139" spans="1:33" x14ac:dyDescent="0.25">
      <c r="A139" s="60">
        <v>10250202304</v>
      </c>
      <c r="B139" s="61" t="s">
        <v>1161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>
        <f t="shared" si="80"/>
        <v>0</v>
      </c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>
        <f t="shared" si="81"/>
        <v>0</v>
      </c>
      <c r="AE139" s="92"/>
      <c r="AF139" s="92"/>
      <c r="AG139" s="128"/>
    </row>
    <row r="140" spans="1:33" x14ac:dyDescent="0.25">
      <c r="A140" s="60">
        <v>10250202305</v>
      </c>
      <c r="B140" s="61" t="s">
        <v>271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>
        <f t="shared" si="80"/>
        <v>0</v>
      </c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>
        <f t="shared" si="81"/>
        <v>0</v>
      </c>
      <c r="AE140" s="92"/>
      <c r="AF140" s="92"/>
      <c r="AG140" s="128"/>
    </row>
    <row r="141" spans="1:33" x14ac:dyDescent="0.25">
      <c r="A141" s="60">
        <v>10250202306</v>
      </c>
      <c r="B141" s="61" t="s">
        <v>1162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>
        <f t="shared" si="80"/>
        <v>0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>
        <f t="shared" si="81"/>
        <v>0</v>
      </c>
      <c r="AE141" s="92"/>
      <c r="AF141" s="92"/>
      <c r="AG141" s="128"/>
    </row>
    <row r="142" spans="1:33" x14ac:dyDescent="0.25">
      <c r="A142" s="60">
        <v>10250202307</v>
      </c>
      <c r="B142" s="61" t="s">
        <v>1163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>
        <f t="shared" si="80"/>
        <v>0</v>
      </c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>
        <f t="shared" si="81"/>
        <v>0</v>
      </c>
      <c r="AE142" s="92"/>
      <c r="AF142" s="92"/>
      <c r="AG142" s="128"/>
    </row>
    <row r="143" spans="1:33" x14ac:dyDescent="0.25">
      <c r="A143" s="60">
        <v>10250202308</v>
      </c>
      <c r="B143" s="61" t="s">
        <v>273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>
        <f t="shared" si="80"/>
        <v>0</v>
      </c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>
        <f t="shared" si="81"/>
        <v>0</v>
      </c>
      <c r="AE143" s="92"/>
      <c r="AF143" s="92"/>
      <c r="AG143" s="128"/>
    </row>
    <row r="144" spans="1:33" x14ac:dyDescent="0.25">
      <c r="A144" s="60">
        <v>10250202309</v>
      </c>
      <c r="B144" s="61" t="s">
        <v>275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>
        <f t="shared" si="80"/>
        <v>0</v>
      </c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>
        <f t="shared" si="81"/>
        <v>0</v>
      </c>
      <c r="AE144" s="92"/>
      <c r="AF144" s="92"/>
      <c r="AG144" s="128"/>
    </row>
    <row r="145" spans="1:33" x14ac:dyDescent="0.25">
      <c r="A145" s="52">
        <v>10250203</v>
      </c>
      <c r="B145" s="53" t="s">
        <v>950</v>
      </c>
      <c r="C145" s="54">
        <f t="shared" ref="C145:N145" si="90">+C146+C155+C164+C171+C180+C186+C192+C200+C205</f>
        <v>0</v>
      </c>
      <c r="D145" s="54">
        <f t="shared" si="90"/>
        <v>0</v>
      </c>
      <c r="E145" s="54">
        <f t="shared" si="90"/>
        <v>0</v>
      </c>
      <c r="F145" s="54">
        <f t="shared" si="90"/>
        <v>0</v>
      </c>
      <c r="G145" s="54">
        <f t="shared" si="90"/>
        <v>0</v>
      </c>
      <c r="H145" s="54">
        <f t="shared" si="90"/>
        <v>0</v>
      </c>
      <c r="I145" s="54">
        <f t="shared" si="90"/>
        <v>0</v>
      </c>
      <c r="J145" s="54">
        <f t="shared" si="90"/>
        <v>0</v>
      </c>
      <c r="K145" s="54">
        <f t="shared" si="90"/>
        <v>0</v>
      </c>
      <c r="L145" s="54">
        <f t="shared" si="90"/>
        <v>0</v>
      </c>
      <c r="M145" s="54">
        <f t="shared" si="90"/>
        <v>0</v>
      </c>
      <c r="N145" s="54">
        <f t="shared" si="90"/>
        <v>0</v>
      </c>
      <c r="O145" s="54">
        <f t="shared" si="80"/>
        <v>0</v>
      </c>
      <c r="Q145" s="54"/>
      <c r="R145" s="54">
        <f t="shared" ref="R145:AB145" si="91">+R146+R155+R164+R171+R180+R186+R192+R200+R205</f>
        <v>0</v>
      </c>
      <c r="S145" s="54">
        <f t="shared" si="91"/>
        <v>0</v>
      </c>
      <c r="T145" s="54">
        <f t="shared" si="91"/>
        <v>0</v>
      </c>
      <c r="U145" s="54">
        <f t="shared" si="91"/>
        <v>0</v>
      </c>
      <c r="V145" s="54">
        <f t="shared" si="91"/>
        <v>0</v>
      </c>
      <c r="W145" s="54">
        <f t="shared" si="91"/>
        <v>0</v>
      </c>
      <c r="X145" s="54">
        <f t="shared" si="91"/>
        <v>0</v>
      </c>
      <c r="Y145" s="54">
        <f t="shared" si="91"/>
        <v>0</v>
      </c>
      <c r="Z145" s="54">
        <f t="shared" si="91"/>
        <v>0</v>
      </c>
      <c r="AA145" s="54">
        <f t="shared" si="91"/>
        <v>0</v>
      </c>
      <c r="AB145" s="54">
        <f t="shared" si="91"/>
        <v>0</v>
      </c>
      <c r="AC145" s="54">
        <f t="shared" si="81"/>
        <v>0</v>
      </c>
      <c r="AE145" s="92"/>
      <c r="AF145" s="92"/>
      <c r="AG145" s="128"/>
    </row>
    <row r="146" spans="1:33" x14ac:dyDescent="0.25">
      <c r="A146" s="57">
        <v>102502031</v>
      </c>
      <c r="B146" s="58" t="s">
        <v>1164</v>
      </c>
      <c r="C146" s="55">
        <f t="shared" ref="C146:N146" si="92">+C147+C148+C149+C150+C151+C152+C153+C154</f>
        <v>0</v>
      </c>
      <c r="D146" s="55">
        <f t="shared" si="92"/>
        <v>0</v>
      </c>
      <c r="E146" s="55">
        <f t="shared" si="92"/>
        <v>0</v>
      </c>
      <c r="F146" s="55">
        <f t="shared" si="92"/>
        <v>0</v>
      </c>
      <c r="G146" s="55">
        <f t="shared" si="92"/>
        <v>0</v>
      </c>
      <c r="H146" s="55">
        <f t="shared" si="92"/>
        <v>0</v>
      </c>
      <c r="I146" s="55">
        <f t="shared" si="92"/>
        <v>0</v>
      </c>
      <c r="J146" s="55">
        <f t="shared" si="92"/>
        <v>0</v>
      </c>
      <c r="K146" s="55">
        <f t="shared" si="92"/>
        <v>0</v>
      </c>
      <c r="L146" s="55">
        <f t="shared" si="92"/>
        <v>0</v>
      </c>
      <c r="M146" s="55">
        <f t="shared" si="92"/>
        <v>0</v>
      </c>
      <c r="N146" s="55">
        <f t="shared" si="92"/>
        <v>0</v>
      </c>
      <c r="O146" s="55">
        <f t="shared" si="80"/>
        <v>0</v>
      </c>
      <c r="Q146" s="55"/>
      <c r="R146" s="55">
        <f t="shared" ref="R146:AB146" si="93">+R147+R148+R149+R150+R151+R152+R153+R154</f>
        <v>0</v>
      </c>
      <c r="S146" s="55">
        <f t="shared" si="93"/>
        <v>0</v>
      </c>
      <c r="T146" s="55">
        <f t="shared" si="93"/>
        <v>0</v>
      </c>
      <c r="U146" s="55">
        <f t="shared" si="93"/>
        <v>0</v>
      </c>
      <c r="V146" s="55">
        <f t="shared" si="93"/>
        <v>0</v>
      </c>
      <c r="W146" s="55">
        <f t="shared" si="93"/>
        <v>0</v>
      </c>
      <c r="X146" s="55">
        <f t="shared" si="93"/>
        <v>0</v>
      </c>
      <c r="Y146" s="55">
        <f t="shared" si="93"/>
        <v>0</v>
      </c>
      <c r="Z146" s="55">
        <f t="shared" si="93"/>
        <v>0</v>
      </c>
      <c r="AA146" s="55">
        <f t="shared" si="93"/>
        <v>0</v>
      </c>
      <c r="AB146" s="55">
        <f t="shared" si="93"/>
        <v>0</v>
      </c>
      <c r="AC146" s="55">
        <f t="shared" si="81"/>
        <v>0</v>
      </c>
      <c r="AE146" s="92"/>
      <c r="AF146" s="92"/>
      <c r="AG146" s="128"/>
    </row>
    <row r="147" spans="1:33" x14ac:dyDescent="0.25">
      <c r="A147" s="60">
        <v>10250203101</v>
      </c>
      <c r="B147" s="61" t="s">
        <v>1165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>
        <f t="shared" si="80"/>
        <v>0</v>
      </c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>
        <f t="shared" si="81"/>
        <v>0</v>
      </c>
      <c r="AE147" s="92"/>
      <c r="AF147" s="92"/>
      <c r="AG147" s="128"/>
    </row>
    <row r="148" spans="1:33" x14ac:dyDescent="0.25">
      <c r="A148" s="60">
        <v>10250203102</v>
      </c>
      <c r="B148" s="61" t="s">
        <v>1166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>
        <f t="shared" si="80"/>
        <v>0</v>
      </c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>
        <f t="shared" si="81"/>
        <v>0</v>
      </c>
      <c r="AE148" s="92"/>
      <c r="AF148" s="92"/>
      <c r="AG148" s="128"/>
    </row>
    <row r="149" spans="1:33" x14ac:dyDescent="0.25">
      <c r="A149" s="60">
        <v>10250203103</v>
      </c>
      <c r="B149" s="61" t="s">
        <v>1167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>
        <f t="shared" si="80"/>
        <v>0</v>
      </c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>
        <f t="shared" si="81"/>
        <v>0</v>
      </c>
      <c r="AE149" s="92"/>
      <c r="AF149" s="92"/>
      <c r="AG149" s="128"/>
    </row>
    <row r="150" spans="1:33" x14ac:dyDescent="0.25">
      <c r="A150" s="60">
        <v>10250203104</v>
      </c>
      <c r="B150" s="61" t="s">
        <v>1168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>
        <f t="shared" si="80"/>
        <v>0</v>
      </c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>
        <f t="shared" si="81"/>
        <v>0</v>
      </c>
      <c r="AE150" s="92"/>
      <c r="AF150" s="92"/>
      <c r="AG150" s="128"/>
    </row>
    <row r="151" spans="1:33" x14ac:dyDescent="0.25">
      <c r="A151" s="60">
        <v>10250203105</v>
      </c>
      <c r="B151" s="61" t="s">
        <v>1169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>
        <f t="shared" si="80"/>
        <v>0</v>
      </c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>
        <f t="shared" si="81"/>
        <v>0</v>
      </c>
      <c r="AE151" s="92"/>
      <c r="AF151" s="92"/>
      <c r="AG151" s="128"/>
    </row>
    <row r="152" spans="1:33" x14ac:dyDescent="0.25">
      <c r="A152" s="60">
        <v>10250203106</v>
      </c>
      <c r="B152" s="61" t="s">
        <v>1170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>
        <f t="shared" si="80"/>
        <v>0</v>
      </c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>
        <f t="shared" si="81"/>
        <v>0</v>
      </c>
      <c r="AE152" s="92"/>
      <c r="AF152" s="92"/>
      <c r="AG152" s="128"/>
    </row>
    <row r="153" spans="1:33" x14ac:dyDescent="0.25">
      <c r="A153" s="60">
        <v>10250203107</v>
      </c>
      <c r="B153" s="61" t="s">
        <v>1171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>
        <f t="shared" si="80"/>
        <v>0</v>
      </c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>
        <f t="shared" si="81"/>
        <v>0</v>
      </c>
      <c r="AE153" s="92"/>
      <c r="AF153" s="92"/>
      <c r="AG153" s="128"/>
    </row>
    <row r="154" spans="1:33" x14ac:dyDescent="0.25">
      <c r="A154" s="60">
        <v>10250203109</v>
      </c>
      <c r="B154" s="61" t="s">
        <v>1172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>
        <f t="shared" si="80"/>
        <v>0</v>
      </c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>
        <f t="shared" si="81"/>
        <v>0</v>
      </c>
      <c r="AE154" s="92"/>
      <c r="AF154" s="92"/>
      <c r="AG154" s="128"/>
    </row>
    <row r="155" spans="1:33" x14ac:dyDescent="0.25">
      <c r="A155" s="52">
        <v>102502032</v>
      </c>
      <c r="B155" s="53" t="s">
        <v>281</v>
      </c>
      <c r="C155" s="54">
        <f t="shared" ref="C155:N155" si="94">+C156+C157+C158+C159+C160+C161+C162+C163</f>
        <v>0</v>
      </c>
      <c r="D155" s="54">
        <f t="shared" si="94"/>
        <v>0</v>
      </c>
      <c r="E155" s="54">
        <f t="shared" si="94"/>
        <v>0</v>
      </c>
      <c r="F155" s="54">
        <f t="shared" si="94"/>
        <v>0</v>
      </c>
      <c r="G155" s="54">
        <f t="shared" si="94"/>
        <v>0</v>
      </c>
      <c r="H155" s="54">
        <f t="shared" si="94"/>
        <v>0</v>
      </c>
      <c r="I155" s="54">
        <f t="shared" si="94"/>
        <v>0</v>
      </c>
      <c r="J155" s="54">
        <f t="shared" si="94"/>
        <v>0</v>
      </c>
      <c r="K155" s="54">
        <f t="shared" si="94"/>
        <v>0</v>
      </c>
      <c r="L155" s="54">
        <f t="shared" si="94"/>
        <v>0</v>
      </c>
      <c r="M155" s="54">
        <f t="shared" si="94"/>
        <v>0</v>
      </c>
      <c r="N155" s="54">
        <f t="shared" si="94"/>
        <v>0</v>
      </c>
      <c r="O155" s="54">
        <f t="shared" si="80"/>
        <v>0</v>
      </c>
      <c r="Q155" s="54"/>
      <c r="R155" s="54">
        <f t="shared" ref="R155:AB155" si="95">+R156+R157+R158+R159+R160+R161+R162+R163</f>
        <v>0</v>
      </c>
      <c r="S155" s="54">
        <f t="shared" si="95"/>
        <v>0</v>
      </c>
      <c r="T155" s="54">
        <f t="shared" si="95"/>
        <v>0</v>
      </c>
      <c r="U155" s="54">
        <f t="shared" si="95"/>
        <v>0</v>
      </c>
      <c r="V155" s="54">
        <f t="shared" si="95"/>
        <v>0</v>
      </c>
      <c r="W155" s="54">
        <f t="shared" si="95"/>
        <v>0</v>
      </c>
      <c r="X155" s="54">
        <f t="shared" si="95"/>
        <v>0</v>
      </c>
      <c r="Y155" s="54">
        <f t="shared" si="95"/>
        <v>0</v>
      </c>
      <c r="Z155" s="54">
        <f t="shared" si="95"/>
        <v>0</v>
      </c>
      <c r="AA155" s="54">
        <f t="shared" si="95"/>
        <v>0</v>
      </c>
      <c r="AB155" s="54">
        <f t="shared" si="95"/>
        <v>0</v>
      </c>
      <c r="AC155" s="54">
        <f t="shared" si="81"/>
        <v>0</v>
      </c>
      <c r="AE155" s="92"/>
      <c r="AF155" s="92"/>
      <c r="AG155" s="128"/>
    </row>
    <row r="156" spans="1:33" x14ac:dyDescent="0.25">
      <c r="A156" s="60">
        <v>10250203201</v>
      </c>
      <c r="B156" s="61" t="s">
        <v>283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>
        <f t="shared" si="80"/>
        <v>0</v>
      </c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>
        <f t="shared" si="81"/>
        <v>0</v>
      </c>
      <c r="AE156" s="92"/>
      <c r="AF156" s="92"/>
      <c r="AG156" s="128"/>
    </row>
    <row r="157" spans="1:33" x14ac:dyDescent="0.25">
      <c r="A157" s="60">
        <v>10250203202</v>
      </c>
      <c r="B157" s="61" t="s">
        <v>285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>
        <f t="shared" si="80"/>
        <v>0</v>
      </c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>
        <f t="shared" si="81"/>
        <v>0</v>
      </c>
      <c r="AE157" s="92"/>
      <c r="AF157" s="92"/>
      <c r="AG157" s="128"/>
    </row>
    <row r="158" spans="1:33" x14ac:dyDescent="0.25">
      <c r="A158" s="60">
        <v>10250203203</v>
      </c>
      <c r="B158" s="61" t="s">
        <v>821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>
        <f t="shared" si="80"/>
        <v>0</v>
      </c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>
        <f t="shared" si="81"/>
        <v>0</v>
      </c>
      <c r="AE158" s="92"/>
      <c r="AF158" s="92"/>
      <c r="AG158" s="128"/>
    </row>
    <row r="159" spans="1:33" x14ac:dyDescent="0.25">
      <c r="A159" s="60">
        <v>10250203204</v>
      </c>
      <c r="B159" s="61" t="s">
        <v>1173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>
        <f t="shared" si="80"/>
        <v>0</v>
      </c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>
        <f t="shared" si="81"/>
        <v>0</v>
      </c>
      <c r="AE159" s="92"/>
      <c r="AF159" s="92"/>
      <c r="AG159" s="128"/>
    </row>
    <row r="160" spans="1:33" x14ac:dyDescent="0.25">
      <c r="A160" s="60">
        <v>10250203205</v>
      </c>
      <c r="B160" s="61" t="s">
        <v>1174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>
        <f t="shared" si="80"/>
        <v>0</v>
      </c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>
        <f t="shared" si="81"/>
        <v>0</v>
      </c>
      <c r="AE160" s="92"/>
      <c r="AF160" s="92"/>
      <c r="AG160" s="128"/>
    </row>
    <row r="161" spans="1:33" x14ac:dyDescent="0.25">
      <c r="A161" s="60">
        <v>10250203206</v>
      </c>
      <c r="B161" s="61" t="s">
        <v>822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>
        <f t="shared" si="80"/>
        <v>0</v>
      </c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>
        <f t="shared" si="81"/>
        <v>0</v>
      </c>
      <c r="AE161" s="92"/>
      <c r="AF161" s="92"/>
      <c r="AG161" s="128"/>
    </row>
    <row r="162" spans="1:33" x14ac:dyDescent="0.25">
      <c r="A162" s="60">
        <v>10250203207</v>
      </c>
      <c r="B162" s="61" t="s">
        <v>1175</v>
      </c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>
        <f t="shared" si="80"/>
        <v>0</v>
      </c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>
        <f t="shared" si="81"/>
        <v>0</v>
      </c>
      <c r="AE162" s="92"/>
      <c r="AF162" s="92"/>
      <c r="AG162" s="128"/>
    </row>
    <row r="163" spans="1:33" x14ac:dyDescent="0.25">
      <c r="A163" s="60">
        <v>10250203208</v>
      </c>
      <c r="B163" s="61" t="s">
        <v>824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>
        <f t="shared" si="80"/>
        <v>0</v>
      </c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>
        <f t="shared" si="81"/>
        <v>0</v>
      </c>
      <c r="AE163" s="92"/>
      <c r="AF163" s="92"/>
      <c r="AG163" s="128"/>
    </row>
    <row r="164" spans="1:33" x14ac:dyDescent="0.25">
      <c r="A164" s="52">
        <v>102502033</v>
      </c>
      <c r="B164" s="53" t="s">
        <v>297</v>
      </c>
      <c r="C164" s="54">
        <f t="shared" ref="C164:N164" si="96">+C165+C166+C167+C168+C169+C170</f>
        <v>0</v>
      </c>
      <c r="D164" s="54">
        <f t="shared" si="96"/>
        <v>0</v>
      </c>
      <c r="E164" s="54">
        <f t="shared" si="96"/>
        <v>0</v>
      </c>
      <c r="F164" s="54">
        <f t="shared" si="96"/>
        <v>0</v>
      </c>
      <c r="G164" s="54">
        <f t="shared" si="96"/>
        <v>0</v>
      </c>
      <c r="H164" s="54">
        <f t="shared" si="96"/>
        <v>0</v>
      </c>
      <c r="I164" s="54">
        <f t="shared" si="96"/>
        <v>0</v>
      </c>
      <c r="J164" s="54">
        <f t="shared" si="96"/>
        <v>0</v>
      </c>
      <c r="K164" s="54">
        <f t="shared" si="96"/>
        <v>0</v>
      </c>
      <c r="L164" s="54">
        <f t="shared" si="96"/>
        <v>0</v>
      </c>
      <c r="M164" s="54">
        <f t="shared" si="96"/>
        <v>0</v>
      </c>
      <c r="N164" s="54">
        <f t="shared" si="96"/>
        <v>0</v>
      </c>
      <c r="O164" s="54">
        <f t="shared" si="80"/>
        <v>0</v>
      </c>
      <c r="Q164" s="54"/>
      <c r="R164" s="54">
        <f t="shared" ref="R164:AB164" si="97">+R165+R166+R167+R168+R169+R170</f>
        <v>0</v>
      </c>
      <c r="S164" s="54">
        <f t="shared" si="97"/>
        <v>0</v>
      </c>
      <c r="T164" s="54">
        <f t="shared" si="97"/>
        <v>0</v>
      </c>
      <c r="U164" s="54">
        <f t="shared" si="97"/>
        <v>0</v>
      </c>
      <c r="V164" s="54">
        <f t="shared" si="97"/>
        <v>0</v>
      </c>
      <c r="W164" s="54">
        <f t="shared" si="97"/>
        <v>0</v>
      </c>
      <c r="X164" s="54">
        <f t="shared" si="97"/>
        <v>0</v>
      </c>
      <c r="Y164" s="54">
        <f t="shared" si="97"/>
        <v>0</v>
      </c>
      <c r="Z164" s="54">
        <f t="shared" si="97"/>
        <v>0</v>
      </c>
      <c r="AA164" s="54">
        <f t="shared" si="97"/>
        <v>0</v>
      </c>
      <c r="AB164" s="54">
        <f t="shared" si="97"/>
        <v>0</v>
      </c>
      <c r="AC164" s="54">
        <f t="shared" si="81"/>
        <v>0</v>
      </c>
      <c r="AE164" s="92"/>
      <c r="AF164" s="92"/>
      <c r="AG164" s="128"/>
    </row>
    <row r="165" spans="1:33" x14ac:dyDescent="0.25">
      <c r="A165" s="60">
        <v>10250203301</v>
      </c>
      <c r="B165" s="61" t="s">
        <v>1176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>
        <f t="shared" si="80"/>
        <v>0</v>
      </c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>
        <f t="shared" si="81"/>
        <v>0</v>
      </c>
      <c r="AE165" s="92"/>
      <c r="AF165" s="92"/>
      <c r="AG165" s="128"/>
    </row>
    <row r="166" spans="1:33" x14ac:dyDescent="0.25">
      <c r="A166" s="60">
        <v>10250203302</v>
      </c>
      <c r="B166" s="61" t="s">
        <v>1177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>
        <f t="shared" si="80"/>
        <v>0</v>
      </c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>
        <f t="shared" si="81"/>
        <v>0</v>
      </c>
      <c r="AE166" s="92"/>
      <c r="AF166" s="92"/>
      <c r="AG166" s="128"/>
    </row>
    <row r="167" spans="1:33" x14ac:dyDescent="0.25">
      <c r="A167" s="60">
        <v>10250203303</v>
      </c>
      <c r="B167" s="61" t="s">
        <v>1178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>
        <f t="shared" si="80"/>
        <v>0</v>
      </c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>
        <f t="shared" si="81"/>
        <v>0</v>
      </c>
      <c r="AE167" s="92"/>
      <c r="AF167" s="92"/>
      <c r="AG167" s="128"/>
    </row>
    <row r="168" spans="1:33" x14ac:dyDescent="0.25">
      <c r="A168" s="60">
        <v>10250203304</v>
      </c>
      <c r="B168" s="61" t="s">
        <v>1179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>
        <f t="shared" si="80"/>
        <v>0</v>
      </c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>
        <f t="shared" si="81"/>
        <v>0</v>
      </c>
      <c r="AE168" s="92"/>
      <c r="AF168" s="92"/>
      <c r="AG168" s="128"/>
    </row>
    <row r="169" spans="1:33" x14ac:dyDescent="0.25">
      <c r="A169" s="60">
        <v>10250203305</v>
      </c>
      <c r="B169" s="61" t="s">
        <v>1180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>
        <f t="shared" si="80"/>
        <v>0</v>
      </c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>
        <f t="shared" si="81"/>
        <v>0</v>
      </c>
      <c r="AE169" s="92"/>
      <c r="AF169" s="92"/>
      <c r="AG169" s="128"/>
    </row>
    <row r="170" spans="1:33" x14ac:dyDescent="0.25">
      <c r="A170" s="60">
        <v>10250203307</v>
      </c>
      <c r="B170" s="61" t="s">
        <v>1181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>
        <f t="shared" si="80"/>
        <v>0</v>
      </c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>
        <f t="shared" si="81"/>
        <v>0</v>
      </c>
      <c r="AE170" s="92"/>
      <c r="AF170" s="92"/>
      <c r="AG170" s="128"/>
    </row>
    <row r="171" spans="1:33" x14ac:dyDescent="0.25">
      <c r="A171" s="52">
        <v>102502034</v>
      </c>
      <c r="B171" s="53" t="s">
        <v>301</v>
      </c>
      <c r="C171" s="54">
        <f t="shared" ref="C171:N171" si="98">+C172+C173+C174+C175+C176+C177+C178+C179</f>
        <v>0</v>
      </c>
      <c r="D171" s="54">
        <f t="shared" si="98"/>
        <v>0</v>
      </c>
      <c r="E171" s="54">
        <f t="shared" si="98"/>
        <v>0</v>
      </c>
      <c r="F171" s="54">
        <f t="shared" si="98"/>
        <v>0</v>
      </c>
      <c r="G171" s="54">
        <f t="shared" si="98"/>
        <v>0</v>
      </c>
      <c r="H171" s="54">
        <f t="shared" si="98"/>
        <v>0</v>
      </c>
      <c r="I171" s="54">
        <f t="shared" si="98"/>
        <v>0</v>
      </c>
      <c r="J171" s="54">
        <f t="shared" si="98"/>
        <v>0</v>
      </c>
      <c r="K171" s="54">
        <f t="shared" si="98"/>
        <v>0</v>
      </c>
      <c r="L171" s="54">
        <f t="shared" si="98"/>
        <v>0</v>
      </c>
      <c r="M171" s="54">
        <f t="shared" si="98"/>
        <v>0</v>
      </c>
      <c r="N171" s="54">
        <f t="shared" si="98"/>
        <v>0</v>
      </c>
      <c r="O171" s="54">
        <f t="shared" si="80"/>
        <v>0</v>
      </c>
      <c r="Q171" s="54"/>
      <c r="R171" s="54">
        <f t="shared" ref="R171:AB171" si="99">+R172+R173+R174+R175+R176+R177+R178+R179</f>
        <v>0</v>
      </c>
      <c r="S171" s="54">
        <f t="shared" si="99"/>
        <v>0</v>
      </c>
      <c r="T171" s="54">
        <f t="shared" si="99"/>
        <v>0</v>
      </c>
      <c r="U171" s="54">
        <f t="shared" si="99"/>
        <v>0</v>
      </c>
      <c r="V171" s="54">
        <f t="shared" si="99"/>
        <v>0</v>
      </c>
      <c r="W171" s="54">
        <f t="shared" si="99"/>
        <v>0</v>
      </c>
      <c r="X171" s="54">
        <f t="shared" si="99"/>
        <v>0</v>
      </c>
      <c r="Y171" s="54">
        <f t="shared" si="99"/>
        <v>0</v>
      </c>
      <c r="Z171" s="54">
        <f t="shared" si="99"/>
        <v>0</v>
      </c>
      <c r="AA171" s="54">
        <f t="shared" si="99"/>
        <v>0</v>
      </c>
      <c r="AB171" s="54">
        <f t="shared" si="99"/>
        <v>0</v>
      </c>
      <c r="AC171" s="54">
        <f t="shared" si="81"/>
        <v>0</v>
      </c>
      <c r="AE171" s="92"/>
      <c r="AF171" s="92"/>
      <c r="AG171" s="128"/>
    </row>
    <row r="172" spans="1:33" x14ac:dyDescent="0.25">
      <c r="A172" s="60">
        <v>10250203401</v>
      </c>
      <c r="B172" s="61" t="s">
        <v>1182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>
        <f t="shared" si="80"/>
        <v>0</v>
      </c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>
        <f t="shared" si="81"/>
        <v>0</v>
      </c>
      <c r="AE172" s="92"/>
      <c r="AF172" s="92"/>
      <c r="AG172" s="128"/>
    </row>
    <row r="173" spans="1:33" x14ac:dyDescent="0.25">
      <c r="A173" s="60">
        <v>10250203402</v>
      </c>
      <c r="B173" s="61" t="s">
        <v>305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>
        <f t="shared" si="80"/>
        <v>0</v>
      </c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>
        <f t="shared" si="81"/>
        <v>0</v>
      </c>
      <c r="AE173" s="92"/>
      <c r="AF173" s="92"/>
      <c r="AG173" s="128"/>
    </row>
    <row r="174" spans="1:33" x14ac:dyDescent="0.25">
      <c r="A174" s="60">
        <v>10250203403</v>
      </c>
      <c r="B174" s="61" t="s">
        <v>307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>
        <f t="shared" si="80"/>
        <v>0</v>
      </c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>
        <f t="shared" si="81"/>
        <v>0</v>
      </c>
      <c r="AE174" s="92"/>
      <c r="AF174" s="92"/>
      <c r="AG174" s="128"/>
    </row>
    <row r="175" spans="1:33" x14ac:dyDescent="0.25">
      <c r="A175" s="60">
        <v>10250203404</v>
      </c>
      <c r="B175" s="61" t="s">
        <v>1183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>
        <f t="shared" si="80"/>
        <v>0</v>
      </c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>
        <f t="shared" si="81"/>
        <v>0</v>
      </c>
      <c r="AE175" s="92"/>
      <c r="AF175" s="92"/>
      <c r="AG175" s="128"/>
    </row>
    <row r="176" spans="1:33" x14ac:dyDescent="0.25">
      <c r="A176" s="60">
        <v>10250203405</v>
      </c>
      <c r="B176" s="61" t="s">
        <v>309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>
        <f t="shared" si="80"/>
        <v>0</v>
      </c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>
        <f t="shared" si="81"/>
        <v>0</v>
      </c>
      <c r="AE176" s="92"/>
      <c r="AF176" s="92"/>
      <c r="AG176" s="128"/>
    </row>
    <row r="177" spans="1:33" x14ac:dyDescent="0.25">
      <c r="A177" s="60">
        <v>10250203406</v>
      </c>
      <c r="B177" s="61" t="s">
        <v>311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>
        <f t="shared" si="80"/>
        <v>0</v>
      </c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>
        <f t="shared" si="81"/>
        <v>0</v>
      </c>
      <c r="AE177" s="92"/>
      <c r="AF177" s="92"/>
      <c r="AG177" s="128"/>
    </row>
    <row r="178" spans="1:33" x14ac:dyDescent="0.25">
      <c r="A178" s="60">
        <v>10250203407</v>
      </c>
      <c r="B178" s="61" t="s">
        <v>1184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>
        <f t="shared" si="80"/>
        <v>0</v>
      </c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>
        <f t="shared" si="81"/>
        <v>0</v>
      </c>
      <c r="AE178" s="92"/>
      <c r="AF178" s="92"/>
      <c r="AG178" s="128"/>
    </row>
    <row r="179" spans="1:33" x14ac:dyDescent="0.25">
      <c r="A179" s="60">
        <v>10250203408</v>
      </c>
      <c r="B179" s="61" t="s">
        <v>1185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>
        <f t="shared" si="80"/>
        <v>0</v>
      </c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>
        <f t="shared" si="81"/>
        <v>0</v>
      </c>
      <c r="AE179" s="92"/>
      <c r="AF179" s="92"/>
      <c r="AG179" s="128"/>
    </row>
    <row r="180" spans="1:33" x14ac:dyDescent="0.25">
      <c r="A180" s="52">
        <v>102502035</v>
      </c>
      <c r="B180" s="53" t="s">
        <v>313</v>
      </c>
      <c r="C180" s="54">
        <f t="shared" ref="C180:N180" si="100">+C181+C182+C183+C184+C185</f>
        <v>0</v>
      </c>
      <c r="D180" s="54">
        <f t="shared" si="100"/>
        <v>0</v>
      </c>
      <c r="E180" s="54">
        <f t="shared" si="100"/>
        <v>0</v>
      </c>
      <c r="F180" s="54">
        <f t="shared" si="100"/>
        <v>0</v>
      </c>
      <c r="G180" s="54">
        <f t="shared" si="100"/>
        <v>0</v>
      </c>
      <c r="H180" s="54">
        <f t="shared" si="100"/>
        <v>0</v>
      </c>
      <c r="I180" s="54">
        <f t="shared" si="100"/>
        <v>0</v>
      </c>
      <c r="J180" s="54">
        <f t="shared" si="100"/>
        <v>0</v>
      </c>
      <c r="K180" s="54">
        <f t="shared" si="100"/>
        <v>0</v>
      </c>
      <c r="L180" s="54">
        <f t="shared" si="100"/>
        <v>0</v>
      </c>
      <c r="M180" s="54">
        <f t="shared" si="100"/>
        <v>0</v>
      </c>
      <c r="N180" s="54">
        <f t="shared" si="100"/>
        <v>0</v>
      </c>
      <c r="O180" s="54">
        <f t="shared" si="80"/>
        <v>0</v>
      </c>
      <c r="Q180" s="54"/>
      <c r="R180" s="54">
        <f t="shared" ref="R180:AB180" si="101">+R181+R182+R183+R184+R185</f>
        <v>0</v>
      </c>
      <c r="S180" s="54">
        <f t="shared" si="101"/>
        <v>0</v>
      </c>
      <c r="T180" s="54">
        <f t="shared" si="101"/>
        <v>0</v>
      </c>
      <c r="U180" s="54">
        <f t="shared" si="101"/>
        <v>0</v>
      </c>
      <c r="V180" s="54">
        <f t="shared" si="101"/>
        <v>0</v>
      </c>
      <c r="W180" s="54">
        <f t="shared" si="101"/>
        <v>0</v>
      </c>
      <c r="X180" s="54">
        <f t="shared" si="101"/>
        <v>0</v>
      </c>
      <c r="Y180" s="54">
        <f t="shared" si="101"/>
        <v>0</v>
      </c>
      <c r="Z180" s="54">
        <f t="shared" si="101"/>
        <v>0</v>
      </c>
      <c r="AA180" s="54">
        <f t="shared" si="101"/>
        <v>0</v>
      </c>
      <c r="AB180" s="54">
        <f t="shared" si="101"/>
        <v>0</v>
      </c>
      <c r="AC180" s="54">
        <f t="shared" si="81"/>
        <v>0</v>
      </c>
      <c r="AE180" s="92"/>
      <c r="AF180" s="92"/>
      <c r="AG180" s="128"/>
    </row>
    <row r="181" spans="1:33" x14ac:dyDescent="0.25">
      <c r="A181" s="60">
        <v>10250203501</v>
      </c>
      <c r="B181" s="61" t="s">
        <v>315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>
        <f t="shared" si="80"/>
        <v>0</v>
      </c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>
        <f t="shared" si="81"/>
        <v>0</v>
      </c>
      <c r="AE181" s="92"/>
      <c r="AF181" s="92"/>
      <c r="AG181" s="128"/>
    </row>
    <row r="182" spans="1:33" x14ac:dyDescent="0.25">
      <c r="A182" s="60">
        <v>10250203502</v>
      </c>
      <c r="B182" s="61" t="s">
        <v>317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>
        <f t="shared" si="80"/>
        <v>0</v>
      </c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>
        <f t="shared" si="81"/>
        <v>0</v>
      </c>
      <c r="AE182" s="92"/>
      <c r="AF182" s="92"/>
      <c r="AG182" s="128"/>
    </row>
    <row r="183" spans="1:33" x14ac:dyDescent="0.25">
      <c r="A183" s="60">
        <v>10250203503</v>
      </c>
      <c r="B183" s="61" t="s">
        <v>319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>
        <f t="shared" ref="O183:O246" si="102">SUM(C183:N183)</f>
        <v>0</v>
      </c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>
        <f t="shared" ref="AC183:AC246" si="103">SUM(Q183:AB183)</f>
        <v>0</v>
      </c>
      <c r="AE183" s="92"/>
      <c r="AF183" s="92"/>
      <c r="AG183" s="128"/>
    </row>
    <row r="184" spans="1:33" x14ac:dyDescent="0.25">
      <c r="A184" s="60">
        <v>10250203504</v>
      </c>
      <c r="B184" s="61" t="s">
        <v>1186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>
        <f t="shared" si="102"/>
        <v>0</v>
      </c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>
        <f t="shared" si="103"/>
        <v>0</v>
      </c>
      <c r="AE184" s="92"/>
      <c r="AF184" s="92"/>
      <c r="AG184" s="128"/>
    </row>
    <row r="185" spans="1:33" x14ac:dyDescent="0.25">
      <c r="A185" s="60">
        <v>10250203505</v>
      </c>
      <c r="B185" s="61" t="s">
        <v>321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>
        <f t="shared" si="102"/>
        <v>0</v>
      </c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>
        <f t="shared" si="103"/>
        <v>0</v>
      </c>
      <c r="AE185" s="92"/>
      <c r="AF185" s="92"/>
      <c r="AG185" s="128"/>
    </row>
    <row r="186" spans="1:33" x14ac:dyDescent="0.25">
      <c r="A186" s="52">
        <v>102502036</v>
      </c>
      <c r="B186" s="53" t="s">
        <v>323</v>
      </c>
      <c r="C186" s="54">
        <f t="shared" ref="C186:N186" si="104">+C187+C188+C189+C190+C191</f>
        <v>0</v>
      </c>
      <c r="D186" s="54">
        <f t="shared" si="104"/>
        <v>0</v>
      </c>
      <c r="E186" s="54">
        <f t="shared" si="104"/>
        <v>0</v>
      </c>
      <c r="F186" s="54">
        <f t="shared" si="104"/>
        <v>0</v>
      </c>
      <c r="G186" s="54">
        <f t="shared" si="104"/>
        <v>0</v>
      </c>
      <c r="H186" s="54">
        <f t="shared" si="104"/>
        <v>0</v>
      </c>
      <c r="I186" s="54">
        <f t="shared" si="104"/>
        <v>0</v>
      </c>
      <c r="J186" s="54">
        <f t="shared" si="104"/>
        <v>0</v>
      </c>
      <c r="K186" s="54">
        <f t="shared" si="104"/>
        <v>0</v>
      </c>
      <c r="L186" s="54">
        <f t="shared" si="104"/>
        <v>0</v>
      </c>
      <c r="M186" s="54">
        <f t="shared" si="104"/>
        <v>0</v>
      </c>
      <c r="N186" s="54">
        <f t="shared" si="104"/>
        <v>0</v>
      </c>
      <c r="O186" s="54">
        <f t="shared" si="102"/>
        <v>0</v>
      </c>
      <c r="Q186" s="54"/>
      <c r="R186" s="54">
        <f t="shared" ref="R186:AB186" si="105">+R187+R188+R189+R190+R191</f>
        <v>0</v>
      </c>
      <c r="S186" s="54">
        <f t="shared" si="105"/>
        <v>0</v>
      </c>
      <c r="T186" s="54">
        <f t="shared" si="105"/>
        <v>0</v>
      </c>
      <c r="U186" s="54">
        <f t="shared" si="105"/>
        <v>0</v>
      </c>
      <c r="V186" s="54">
        <f t="shared" si="105"/>
        <v>0</v>
      </c>
      <c r="W186" s="54">
        <f t="shared" si="105"/>
        <v>0</v>
      </c>
      <c r="X186" s="54">
        <f t="shared" si="105"/>
        <v>0</v>
      </c>
      <c r="Y186" s="54">
        <f t="shared" si="105"/>
        <v>0</v>
      </c>
      <c r="Z186" s="54">
        <f t="shared" si="105"/>
        <v>0</v>
      </c>
      <c r="AA186" s="54">
        <f t="shared" si="105"/>
        <v>0</v>
      </c>
      <c r="AB186" s="54">
        <f t="shared" si="105"/>
        <v>0</v>
      </c>
      <c r="AC186" s="54">
        <f t="shared" si="103"/>
        <v>0</v>
      </c>
      <c r="AE186" s="92"/>
      <c r="AF186" s="92"/>
      <c r="AG186" s="128"/>
    </row>
    <row r="187" spans="1:33" x14ac:dyDescent="0.25">
      <c r="A187" s="60">
        <v>10250203601</v>
      </c>
      <c r="B187" s="61" t="s">
        <v>325</v>
      </c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>
        <f t="shared" si="102"/>
        <v>0</v>
      </c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>
        <f t="shared" si="103"/>
        <v>0</v>
      </c>
      <c r="AE187" s="92"/>
      <c r="AF187" s="92"/>
      <c r="AG187" s="128"/>
    </row>
    <row r="188" spans="1:33" x14ac:dyDescent="0.25">
      <c r="A188" s="60">
        <v>10250203602</v>
      </c>
      <c r="B188" s="61" t="s">
        <v>1187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>
        <f t="shared" si="102"/>
        <v>0</v>
      </c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>
        <f t="shared" si="103"/>
        <v>0</v>
      </c>
      <c r="AE188" s="92"/>
      <c r="AF188" s="92"/>
      <c r="AG188" s="128"/>
    </row>
    <row r="189" spans="1:33" x14ac:dyDescent="0.25">
      <c r="A189" s="60">
        <v>10250203603</v>
      </c>
      <c r="B189" s="61" t="s">
        <v>1188</v>
      </c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>
        <f t="shared" si="102"/>
        <v>0</v>
      </c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>
        <f t="shared" si="103"/>
        <v>0</v>
      </c>
      <c r="AE189" s="92"/>
      <c r="AF189" s="92"/>
      <c r="AG189" s="128"/>
    </row>
    <row r="190" spans="1:33" x14ac:dyDescent="0.25">
      <c r="A190" s="60">
        <v>10250203604</v>
      </c>
      <c r="B190" s="61" t="s">
        <v>1189</v>
      </c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>
        <f t="shared" si="102"/>
        <v>0</v>
      </c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>
        <f t="shared" si="103"/>
        <v>0</v>
      </c>
      <c r="AE190" s="92"/>
      <c r="AF190" s="92"/>
      <c r="AG190" s="128"/>
    </row>
    <row r="191" spans="1:33" x14ac:dyDescent="0.25">
      <c r="A191" s="60">
        <v>10250203609</v>
      </c>
      <c r="B191" s="61" t="s">
        <v>1190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>
        <f t="shared" si="102"/>
        <v>0</v>
      </c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>
        <f t="shared" si="103"/>
        <v>0</v>
      </c>
      <c r="AE191" s="92"/>
      <c r="AF191" s="92"/>
      <c r="AG191" s="128"/>
    </row>
    <row r="192" spans="1:33" x14ac:dyDescent="0.25">
      <c r="A192" s="52">
        <v>102502037</v>
      </c>
      <c r="B192" s="53" t="s">
        <v>329</v>
      </c>
      <c r="C192" s="54">
        <f t="shared" ref="C192:N192" si="106">+C193+C194+C195+C196+C197+C198+C199</f>
        <v>0</v>
      </c>
      <c r="D192" s="54">
        <f t="shared" si="106"/>
        <v>0</v>
      </c>
      <c r="E192" s="54">
        <f t="shared" si="106"/>
        <v>0</v>
      </c>
      <c r="F192" s="54">
        <f t="shared" si="106"/>
        <v>0</v>
      </c>
      <c r="G192" s="54">
        <f t="shared" si="106"/>
        <v>0</v>
      </c>
      <c r="H192" s="54">
        <f t="shared" si="106"/>
        <v>0</v>
      </c>
      <c r="I192" s="54">
        <f t="shared" si="106"/>
        <v>0</v>
      </c>
      <c r="J192" s="54">
        <f t="shared" si="106"/>
        <v>0</v>
      </c>
      <c r="K192" s="54">
        <f t="shared" si="106"/>
        <v>0</v>
      </c>
      <c r="L192" s="54">
        <f t="shared" si="106"/>
        <v>0</v>
      </c>
      <c r="M192" s="54">
        <f t="shared" si="106"/>
        <v>0</v>
      </c>
      <c r="N192" s="54">
        <f t="shared" si="106"/>
        <v>0</v>
      </c>
      <c r="O192" s="54">
        <f t="shared" si="102"/>
        <v>0</v>
      </c>
      <c r="Q192" s="54"/>
      <c r="R192" s="54">
        <f t="shared" ref="R192:AB192" si="107">+R193+R194+R195+R196+R197+R198+R199</f>
        <v>0</v>
      </c>
      <c r="S192" s="54">
        <f t="shared" si="107"/>
        <v>0</v>
      </c>
      <c r="T192" s="54">
        <f t="shared" si="107"/>
        <v>0</v>
      </c>
      <c r="U192" s="54">
        <f t="shared" si="107"/>
        <v>0</v>
      </c>
      <c r="V192" s="54">
        <f t="shared" si="107"/>
        <v>0</v>
      </c>
      <c r="W192" s="54">
        <f t="shared" si="107"/>
        <v>0</v>
      </c>
      <c r="X192" s="54">
        <f t="shared" si="107"/>
        <v>0</v>
      </c>
      <c r="Y192" s="54">
        <f t="shared" si="107"/>
        <v>0</v>
      </c>
      <c r="Z192" s="54">
        <f t="shared" si="107"/>
        <v>0</v>
      </c>
      <c r="AA192" s="54">
        <f t="shared" si="107"/>
        <v>0</v>
      </c>
      <c r="AB192" s="54">
        <f t="shared" si="107"/>
        <v>0</v>
      </c>
      <c r="AC192" s="54">
        <f t="shared" si="103"/>
        <v>0</v>
      </c>
      <c r="AE192" s="92"/>
      <c r="AF192" s="92"/>
      <c r="AG192" s="128"/>
    </row>
    <row r="193" spans="1:33" x14ac:dyDescent="0.25">
      <c r="A193" s="60">
        <v>10250203701</v>
      </c>
      <c r="B193" s="61" t="s">
        <v>331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>
        <f t="shared" si="102"/>
        <v>0</v>
      </c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>
        <f t="shared" si="103"/>
        <v>0</v>
      </c>
      <c r="AE193" s="92"/>
      <c r="AF193" s="92"/>
      <c r="AG193" s="128"/>
    </row>
    <row r="194" spans="1:33" x14ac:dyDescent="0.25">
      <c r="A194" s="60">
        <v>10250203702</v>
      </c>
      <c r="B194" s="61" t="s">
        <v>1191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>
        <f t="shared" si="102"/>
        <v>0</v>
      </c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>
        <f t="shared" si="103"/>
        <v>0</v>
      </c>
      <c r="AE194" s="92"/>
      <c r="AF194" s="92"/>
      <c r="AG194" s="128"/>
    </row>
    <row r="195" spans="1:33" x14ac:dyDescent="0.25">
      <c r="A195" s="60">
        <v>10250203703</v>
      </c>
      <c r="B195" s="61" t="s">
        <v>1192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>
        <f t="shared" si="102"/>
        <v>0</v>
      </c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>
        <f t="shared" si="103"/>
        <v>0</v>
      </c>
      <c r="AE195" s="92"/>
      <c r="AF195" s="92"/>
      <c r="AG195" s="128"/>
    </row>
    <row r="196" spans="1:33" x14ac:dyDescent="0.25">
      <c r="A196" s="60">
        <v>10250203704</v>
      </c>
      <c r="B196" s="61" t="s">
        <v>333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>
        <f t="shared" si="102"/>
        <v>0</v>
      </c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>
        <f t="shared" si="103"/>
        <v>0</v>
      </c>
      <c r="AE196" s="92"/>
      <c r="AF196" s="92"/>
      <c r="AG196" s="128"/>
    </row>
    <row r="197" spans="1:33" x14ac:dyDescent="0.25">
      <c r="A197" s="60">
        <v>10250203705</v>
      </c>
      <c r="B197" s="61" t="s">
        <v>1193</v>
      </c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>
        <f t="shared" si="102"/>
        <v>0</v>
      </c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>
        <f t="shared" si="103"/>
        <v>0</v>
      </c>
      <c r="AE197" s="92"/>
      <c r="AF197" s="92"/>
      <c r="AG197" s="128"/>
    </row>
    <row r="198" spans="1:33" x14ac:dyDescent="0.25">
      <c r="A198" s="60">
        <v>10250203706</v>
      </c>
      <c r="B198" s="61" t="s">
        <v>1194</v>
      </c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>
        <f t="shared" si="102"/>
        <v>0</v>
      </c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>
        <f t="shared" si="103"/>
        <v>0</v>
      </c>
      <c r="AE198" s="92"/>
      <c r="AF198" s="92"/>
      <c r="AG198" s="128"/>
    </row>
    <row r="199" spans="1:33" x14ac:dyDescent="0.25">
      <c r="A199" s="60">
        <v>10250203707</v>
      </c>
      <c r="B199" s="61" t="s">
        <v>1195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>
        <f t="shared" si="102"/>
        <v>0</v>
      </c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>
        <f t="shared" si="103"/>
        <v>0</v>
      </c>
      <c r="AE199" s="92"/>
      <c r="AF199" s="92"/>
      <c r="AG199" s="128"/>
    </row>
    <row r="200" spans="1:33" x14ac:dyDescent="0.25">
      <c r="A200" s="52">
        <v>102502038</v>
      </c>
      <c r="B200" s="53" t="s">
        <v>952</v>
      </c>
      <c r="C200" s="54">
        <f t="shared" ref="C200:N200" si="108">+C201+C202+C203+C204</f>
        <v>0</v>
      </c>
      <c r="D200" s="54">
        <f t="shared" si="108"/>
        <v>0</v>
      </c>
      <c r="E200" s="54">
        <f t="shared" si="108"/>
        <v>0</v>
      </c>
      <c r="F200" s="54">
        <f t="shared" si="108"/>
        <v>0</v>
      </c>
      <c r="G200" s="54">
        <f t="shared" si="108"/>
        <v>0</v>
      </c>
      <c r="H200" s="54">
        <f t="shared" si="108"/>
        <v>0</v>
      </c>
      <c r="I200" s="54">
        <f t="shared" si="108"/>
        <v>0</v>
      </c>
      <c r="J200" s="54">
        <f t="shared" si="108"/>
        <v>0</v>
      </c>
      <c r="K200" s="54">
        <f t="shared" si="108"/>
        <v>0</v>
      </c>
      <c r="L200" s="54">
        <f t="shared" si="108"/>
        <v>0</v>
      </c>
      <c r="M200" s="54">
        <f t="shared" si="108"/>
        <v>0</v>
      </c>
      <c r="N200" s="54">
        <f t="shared" si="108"/>
        <v>0</v>
      </c>
      <c r="O200" s="54">
        <f t="shared" si="102"/>
        <v>0</v>
      </c>
      <c r="Q200" s="54"/>
      <c r="R200" s="54">
        <f t="shared" ref="R200:AB200" si="109">+R201+R202+R203+R204</f>
        <v>0</v>
      </c>
      <c r="S200" s="54">
        <f t="shared" si="109"/>
        <v>0</v>
      </c>
      <c r="T200" s="54">
        <f t="shared" si="109"/>
        <v>0</v>
      </c>
      <c r="U200" s="54">
        <f t="shared" si="109"/>
        <v>0</v>
      </c>
      <c r="V200" s="54">
        <f t="shared" si="109"/>
        <v>0</v>
      </c>
      <c r="W200" s="54">
        <f t="shared" si="109"/>
        <v>0</v>
      </c>
      <c r="X200" s="54">
        <f t="shared" si="109"/>
        <v>0</v>
      </c>
      <c r="Y200" s="54">
        <f t="shared" si="109"/>
        <v>0</v>
      </c>
      <c r="Z200" s="54">
        <f t="shared" si="109"/>
        <v>0</v>
      </c>
      <c r="AA200" s="54">
        <f t="shared" si="109"/>
        <v>0</v>
      </c>
      <c r="AB200" s="54">
        <f t="shared" si="109"/>
        <v>0</v>
      </c>
      <c r="AC200" s="54">
        <f t="shared" si="103"/>
        <v>0</v>
      </c>
      <c r="AE200" s="90" t="s">
        <v>951</v>
      </c>
      <c r="AF200" s="92" t="s">
        <v>952</v>
      </c>
      <c r="AG200" s="125"/>
    </row>
    <row r="201" spans="1:33" x14ac:dyDescent="0.25">
      <c r="A201" s="60">
        <v>10250203805</v>
      </c>
      <c r="B201" s="61" t="s">
        <v>341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>
        <f t="shared" si="102"/>
        <v>0</v>
      </c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>
        <f t="shared" si="103"/>
        <v>0</v>
      </c>
      <c r="AE201" s="90"/>
      <c r="AF201" s="92"/>
      <c r="AG201" s="125"/>
    </row>
    <row r="202" spans="1:33" x14ac:dyDescent="0.25">
      <c r="A202" s="60">
        <v>10250203806</v>
      </c>
      <c r="B202" s="61" t="s">
        <v>1196</v>
      </c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>
        <f t="shared" si="102"/>
        <v>0</v>
      </c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>
        <f t="shared" si="103"/>
        <v>0</v>
      </c>
      <c r="AE202" s="90"/>
      <c r="AF202" s="92"/>
      <c r="AG202" s="125"/>
    </row>
    <row r="203" spans="1:33" x14ac:dyDescent="0.25">
      <c r="A203" s="60">
        <v>10250203807</v>
      </c>
      <c r="B203" s="61" t="s">
        <v>1197</v>
      </c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>
        <f t="shared" si="102"/>
        <v>0</v>
      </c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>
        <f t="shared" si="103"/>
        <v>0</v>
      </c>
      <c r="AE203" s="90"/>
      <c r="AF203" s="92"/>
      <c r="AG203" s="125"/>
    </row>
    <row r="204" spans="1:33" x14ac:dyDescent="0.25">
      <c r="A204" s="60">
        <v>10250203809</v>
      </c>
      <c r="B204" s="61" t="s">
        <v>343</v>
      </c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>
        <f t="shared" si="102"/>
        <v>0</v>
      </c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>
        <f t="shared" si="103"/>
        <v>0</v>
      </c>
      <c r="AE204" s="90" t="s">
        <v>953</v>
      </c>
      <c r="AF204" s="92" t="s">
        <v>343</v>
      </c>
      <c r="AG204" s="125"/>
    </row>
    <row r="205" spans="1:33" x14ac:dyDescent="0.25">
      <c r="A205" s="52">
        <v>102502039</v>
      </c>
      <c r="B205" s="53" t="s">
        <v>1198</v>
      </c>
      <c r="C205" s="54">
        <f t="shared" ref="C205:N205" si="110">+C206+C207+C208+C209</f>
        <v>0</v>
      </c>
      <c r="D205" s="54">
        <f t="shared" si="110"/>
        <v>0</v>
      </c>
      <c r="E205" s="54">
        <f t="shared" si="110"/>
        <v>0</v>
      </c>
      <c r="F205" s="54">
        <f t="shared" si="110"/>
        <v>0</v>
      </c>
      <c r="G205" s="54">
        <f t="shared" si="110"/>
        <v>0</v>
      </c>
      <c r="H205" s="54">
        <f t="shared" si="110"/>
        <v>0</v>
      </c>
      <c r="I205" s="54">
        <f t="shared" si="110"/>
        <v>0</v>
      </c>
      <c r="J205" s="54">
        <f t="shared" si="110"/>
        <v>0</v>
      </c>
      <c r="K205" s="54">
        <f t="shared" si="110"/>
        <v>0</v>
      </c>
      <c r="L205" s="54">
        <f t="shared" si="110"/>
        <v>0</v>
      </c>
      <c r="M205" s="54">
        <f t="shared" si="110"/>
        <v>0</v>
      </c>
      <c r="N205" s="54">
        <f t="shared" si="110"/>
        <v>0</v>
      </c>
      <c r="O205" s="54">
        <f t="shared" si="102"/>
        <v>0</v>
      </c>
      <c r="Q205" s="54"/>
      <c r="R205" s="54">
        <f t="shared" ref="R205:AB205" si="111">+R206+R207+R208+R209</f>
        <v>0</v>
      </c>
      <c r="S205" s="54">
        <f t="shared" si="111"/>
        <v>0</v>
      </c>
      <c r="T205" s="54">
        <f t="shared" si="111"/>
        <v>0</v>
      </c>
      <c r="U205" s="54">
        <f t="shared" si="111"/>
        <v>0</v>
      </c>
      <c r="V205" s="54">
        <f t="shared" si="111"/>
        <v>0</v>
      </c>
      <c r="W205" s="54">
        <f t="shared" si="111"/>
        <v>0</v>
      </c>
      <c r="X205" s="54">
        <f t="shared" si="111"/>
        <v>0</v>
      </c>
      <c r="Y205" s="54">
        <f t="shared" si="111"/>
        <v>0</v>
      </c>
      <c r="Z205" s="54">
        <f t="shared" si="111"/>
        <v>0</v>
      </c>
      <c r="AA205" s="54">
        <f t="shared" si="111"/>
        <v>0</v>
      </c>
      <c r="AB205" s="54">
        <f t="shared" si="111"/>
        <v>0</v>
      </c>
      <c r="AC205" s="54">
        <f t="shared" si="103"/>
        <v>0</v>
      </c>
      <c r="AE205" s="90"/>
      <c r="AF205" s="92"/>
      <c r="AG205" s="125"/>
    </row>
    <row r="206" spans="1:33" x14ac:dyDescent="0.25">
      <c r="A206" s="60">
        <v>10250203901</v>
      </c>
      <c r="B206" s="61" t="s">
        <v>1199</v>
      </c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>
        <f t="shared" si="102"/>
        <v>0</v>
      </c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>
        <f t="shared" si="103"/>
        <v>0</v>
      </c>
      <c r="AE206" s="90"/>
      <c r="AF206" s="92"/>
      <c r="AG206" s="125"/>
    </row>
    <row r="207" spans="1:33" x14ac:dyDescent="0.25">
      <c r="A207" s="60">
        <v>10250203902</v>
      </c>
      <c r="B207" s="61" t="s">
        <v>1200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>
        <f t="shared" si="102"/>
        <v>0</v>
      </c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>
        <f t="shared" si="103"/>
        <v>0</v>
      </c>
      <c r="AE207" s="90"/>
      <c r="AF207" s="92"/>
      <c r="AG207" s="125"/>
    </row>
    <row r="208" spans="1:33" x14ac:dyDescent="0.25">
      <c r="A208" s="60">
        <v>10250203903</v>
      </c>
      <c r="B208" s="61" t="s">
        <v>1201</v>
      </c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>
        <f t="shared" si="102"/>
        <v>0</v>
      </c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>
        <f t="shared" si="103"/>
        <v>0</v>
      </c>
      <c r="AE208" s="90"/>
      <c r="AF208" s="92"/>
      <c r="AG208" s="125"/>
    </row>
    <row r="209" spans="1:33" x14ac:dyDescent="0.25">
      <c r="A209" s="60">
        <v>10250203909</v>
      </c>
      <c r="B209" s="61" t="s">
        <v>1202</v>
      </c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>
        <f t="shared" si="102"/>
        <v>0</v>
      </c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>
        <f t="shared" si="103"/>
        <v>0</v>
      </c>
      <c r="AE209" s="90"/>
      <c r="AF209" s="92"/>
      <c r="AG209" s="125"/>
    </row>
    <row r="210" spans="1:33" x14ac:dyDescent="0.25">
      <c r="A210" s="52">
        <v>10250204</v>
      </c>
      <c r="B210" s="53" t="s">
        <v>1203</v>
      </c>
      <c r="C210" s="54">
        <f t="shared" ref="C210:N210" si="112">+C211+C218+C223+C230+C240+C243+C250+C259+C264</f>
        <v>0</v>
      </c>
      <c r="D210" s="54">
        <f t="shared" si="112"/>
        <v>0</v>
      </c>
      <c r="E210" s="54">
        <f t="shared" si="112"/>
        <v>0</v>
      </c>
      <c r="F210" s="54">
        <f t="shared" si="112"/>
        <v>0</v>
      </c>
      <c r="G210" s="54">
        <f t="shared" si="112"/>
        <v>0</v>
      </c>
      <c r="H210" s="54">
        <f t="shared" si="112"/>
        <v>0</v>
      </c>
      <c r="I210" s="54">
        <f t="shared" si="112"/>
        <v>0</v>
      </c>
      <c r="J210" s="54">
        <f t="shared" si="112"/>
        <v>0</v>
      </c>
      <c r="K210" s="54">
        <f t="shared" si="112"/>
        <v>0</v>
      </c>
      <c r="L210" s="54">
        <f t="shared" si="112"/>
        <v>0</v>
      </c>
      <c r="M210" s="54">
        <f t="shared" si="112"/>
        <v>0</v>
      </c>
      <c r="N210" s="54">
        <f t="shared" si="112"/>
        <v>0</v>
      </c>
      <c r="O210" s="54">
        <f t="shared" si="102"/>
        <v>0</v>
      </c>
      <c r="Q210" s="54"/>
      <c r="R210" s="54">
        <f t="shared" ref="R210:AB210" si="113">+R211+R218+R223+R230+R240+R243+R250+R259+R264</f>
        <v>0</v>
      </c>
      <c r="S210" s="54">
        <f t="shared" si="113"/>
        <v>0</v>
      </c>
      <c r="T210" s="54">
        <f t="shared" si="113"/>
        <v>0</v>
      </c>
      <c r="U210" s="54">
        <f t="shared" si="113"/>
        <v>0</v>
      </c>
      <c r="V210" s="54">
        <f t="shared" si="113"/>
        <v>0</v>
      </c>
      <c r="W210" s="54">
        <f t="shared" si="113"/>
        <v>0</v>
      </c>
      <c r="X210" s="54">
        <f t="shared" si="113"/>
        <v>0</v>
      </c>
      <c r="Y210" s="54">
        <f t="shared" si="113"/>
        <v>0</v>
      </c>
      <c r="Z210" s="54">
        <f t="shared" si="113"/>
        <v>0</v>
      </c>
      <c r="AA210" s="54">
        <f t="shared" si="113"/>
        <v>0</v>
      </c>
      <c r="AB210" s="54">
        <f t="shared" si="113"/>
        <v>0</v>
      </c>
      <c r="AC210" s="54">
        <f t="shared" si="103"/>
        <v>0</v>
      </c>
      <c r="AE210" s="90"/>
      <c r="AF210" s="92"/>
      <c r="AG210" s="125"/>
    </row>
    <row r="211" spans="1:33" x14ac:dyDescent="0.25">
      <c r="A211" s="57">
        <v>102502041</v>
      </c>
      <c r="B211" s="58" t="s">
        <v>1204</v>
      </c>
      <c r="C211" s="55">
        <f t="shared" ref="C211:N211" si="114">+C212+C213+C214+C215+C216+C217</f>
        <v>0</v>
      </c>
      <c r="D211" s="55">
        <f t="shared" si="114"/>
        <v>0</v>
      </c>
      <c r="E211" s="55">
        <f t="shared" si="114"/>
        <v>0</v>
      </c>
      <c r="F211" s="55">
        <f t="shared" si="114"/>
        <v>0</v>
      </c>
      <c r="G211" s="55">
        <f t="shared" si="114"/>
        <v>0</v>
      </c>
      <c r="H211" s="55">
        <f t="shared" si="114"/>
        <v>0</v>
      </c>
      <c r="I211" s="55">
        <f t="shared" si="114"/>
        <v>0</v>
      </c>
      <c r="J211" s="55">
        <f t="shared" si="114"/>
        <v>0</v>
      </c>
      <c r="K211" s="55">
        <f t="shared" si="114"/>
        <v>0</v>
      </c>
      <c r="L211" s="55">
        <f t="shared" si="114"/>
        <v>0</v>
      </c>
      <c r="M211" s="55">
        <f t="shared" si="114"/>
        <v>0</v>
      </c>
      <c r="N211" s="55">
        <f t="shared" si="114"/>
        <v>0</v>
      </c>
      <c r="O211" s="55">
        <f t="shared" si="102"/>
        <v>0</v>
      </c>
      <c r="Q211" s="55"/>
      <c r="R211" s="55">
        <f t="shared" ref="R211:AB211" si="115">+R212+R213+R214+R215+R216+R217</f>
        <v>0</v>
      </c>
      <c r="S211" s="55">
        <f t="shared" si="115"/>
        <v>0</v>
      </c>
      <c r="T211" s="55">
        <f t="shared" si="115"/>
        <v>0</v>
      </c>
      <c r="U211" s="55">
        <f t="shared" si="115"/>
        <v>0</v>
      </c>
      <c r="V211" s="55">
        <f t="shared" si="115"/>
        <v>0</v>
      </c>
      <c r="W211" s="55">
        <f t="shared" si="115"/>
        <v>0</v>
      </c>
      <c r="X211" s="55">
        <f t="shared" si="115"/>
        <v>0</v>
      </c>
      <c r="Y211" s="55">
        <f t="shared" si="115"/>
        <v>0</v>
      </c>
      <c r="Z211" s="55">
        <f t="shared" si="115"/>
        <v>0</v>
      </c>
      <c r="AA211" s="55">
        <f t="shared" si="115"/>
        <v>0</v>
      </c>
      <c r="AB211" s="55">
        <f t="shared" si="115"/>
        <v>0</v>
      </c>
      <c r="AC211" s="55">
        <f t="shared" si="103"/>
        <v>0</v>
      </c>
      <c r="AE211" s="90"/>
      <c r="AF211" s="92"/>
      <c r="AG211" s="125"/>
    </row>
    <row r="212" spans="1:33" x14ac:dyDescent="0.25">
      <c r="A212" s="60">
        <v>10250204101</v>
      </c>
      <c r="B212" s="61" t="s">
        <v>1205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>
        <f t="shared" si="102"/>
        <v>0</v>
      </c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>
        <f t="shared" si="103"/>
        <v>0</v>
      </c>
      <c r="AE212" s="90"/>
      <c r="AF212" s="92"/>
      <c r="AG212" s="125"/>
    </row>
    <row r="213" spans="1:33" x14ac:dyDescent="0.25">
      <c r="A213" s="60">
        <v>10250204102</v>
      </c>
      <c r="B213" s="61" t="s">
        <v>1206</v>
      </c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>
        <f t="shared" si="102"/>
        <v>0</v>
      </c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>
        <f t="shared" si="103"/>
        <v>0</v>
      </c>
      <c r="AE213" s="90"/>
      <c r="AF213" s="92"/>
      <c r="AG213" s="125"/>
    </row>
    <row r="214" spans="1:33" x14ac:dyDescent="0.25">
      <c r="A214" s="60">
        <v>10250204103</v>
      </c>
      <c r="B214" s="61" t="s">
        <v>1207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>
        <f t="shared" si="102"/>
        <v>0</v>
      </c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>
        <f t="shared" si="103"/>
        <v>0</v>
      </c>
      <c r="AE214" s="90"/>
      <c r="AF214" s="92"/>
      <c r="AG214" s="125"/>
    </row>
    <row r="215" spans="1:33" x14ac:dyDescent="0.25">
      <c r="A215" s="60">
        <v>10250204104</v>
      </c>
      <c r="B215" s="61" t="s">
        <v>1208</v>
      </c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>
        <f t="shared" si="102"/>
        <v>0</v>
      </c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>
        <f t="shared" si="103"/>
        <v>0</v>
      </c>
      <c r="AE215" s="90"/>
      <c r="AF215" s="92"/>
      <c r="AG215" s="125"/>
    </row>
    <row r="216" spans="1:33" x14ac:dyDescent="0.25">
      <c r="A216" s="60">
        <v>10250204105</v>
      </c>
      <c r="B216" s="61" t="s">
        <v>1209</v>
      </c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>
        <f t="shared" si="102"/>
        <v>0</v>
      </c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>
        <f t="shared" si="103"/>
        <v>0</v>
      </c>
      <c r="AE216" s="90"/>
      <c r="AF216" s="92"/>
      <c r="AG216" s="125"/>
    </row>
    <row r="217" spans="1:33" x14ac:dyDescent="0.25">
      <c r="A217" s="60">
        <v>10250204106</v>
      </c>
      <c r="B217" s="61" t="s">
        <v>1210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>
        <f t="shared" si="102"/>
        <v>0</v>
      </c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>
        <f t="shared" si="103"/>
        <v>0</v>
      </c>
      <c r="AE217" s="90"/>
      <c r="AF217" s="92"/>
      <c r="AG217" s="125"/>
    </row>
    <row r="218" spans="1:33" x14ac:dyDescent="0.25">
      <c r="A218" s="52">
        <v>102502042</v>
      </c>
      <c r="B218" s="53" t="s">
        <v>1211</v>
      </c>
      <c r="C218" s="54">
        <f t="shared" ref="C218:N218" si="116">+C219+C220+C221+C222</f>
        <v>0</v>
      </c>
      <c r="D218" s="54">
        <f t="shared" si="116"/>
        <v>0</v>
      </c>
      <c r="E218" s="54">
        <f t="shared" si="116"/>
        <v>0</v>
      </c>
      <c r="F218" s="54">
        <f t="shared" si="116"/>
        <v>0</v>
      </c>
      <c r="G218" s="54">
        <f t="shared" si="116"/>
        <v>0</v>
      </c>
      <c r="H218" s="54">
        <f t="shared" si="116"/>
        <v>0</v>
      </c>
      <c r="I218" s="54">
        <f t="shared" si="116"/>
        <v>0</v>
      </c>
      <c r="J218" s="54">
        <f t="shared" si="116"/>
        <v>0</v>
      </c>
      <c r="K218" s="54">
        <f t="shared" si="116"/>
        <v>0</v>
      </c>
      <c r="L218" s="54">
        <f t="shared" si="116"/>
        <v>0</v>
      </c>
      <c r="M218" s="54">
        <f t="shared" si="116"/>
        <v>0</v>
      </c>
      <c r="N218" s="54">
        <f t="shared" si="116"/>
        <v>0</v>
      </c>
      <c r="O218" s="54">
        <f t="shared" si="102"/>
        <v>0</v>
      </c>
      <c r="Q218" s="54"/>
      <c r="R218" s="54">
        <f t="shared" ref="R218:AB218" si="117">+R219+R220+R221+R222</f>
        <v>0</v>
      </c>
      <c r="S218" s="54">
        <f t="shared" si="117"/>
        <v>0</v>
      </c>
      <c r="T218" s="54">
        <f t="shared" si="117"/>
        <v>0</v>
      </c>
      <c r="U218" s="54">
        <f t="shared" si="117"/>
        <v>0</v>
      </c>
      <c r="V218" s="54">
        <f t="shared" si="117"/>
        <v>0</v>
      </c>
      <c r="W218" s="54">
        <f t="shared" si="117"/>
        <v>0</v>
      </c>
      <c r="X218" s="54">
        <f t="shared" si="117"/>
        <v>0</v>
      </c>
      <c r="Y218" s="54">
        <f t="shared" si="117"/>
        <v>0</v>
      </c>
      <c r="Z218" s="54">
        <f t="shared" si="117"/>
        <v>0</v>
      </c>
      <c r="AA218" s="54">
        <f t="shared" si="117"/>
        <v>0</v>
      </c>
      <c r="AB218" s="54">
        <f t="shared" si="117"/>
        <v>0</v>
      </c>
      <c r="AC218" s="54">
        <f t="shared" si="103"/>
        <v>0</v>
      </c>
      <c r="AE218" s="90"/>
      <c r="AF218" s="92"/>
      <c r="AG218" s="125"/>
    </row>
    <row r="219" spans="1:33" x14ac:dyDescent="0.25">
      <c r="A219" s="60">
        <v>10250204201</v>
      </c>
      <c r="B219" s="61" t="s">
        <v>1212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>
        <f t="shared" si="102"/>
        <v>0</v>
      </c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>
        <f t="shared" si="103"/>
        <v>0</v>
      </c>
      <c r="AE219" s="90"/>
      <c r="AF219" s="92"/>
      <c r="AG219" s="125"/>
    </row>
    <row r="220" spans="1:33" x14ac:dyDescent="0.25">
      <c r="A220" s="60">
        <v>10250204202</v>
      </c>
      <c r="B220" s="61" t="s">
        <v>1213</v>
      </c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>
        <f t="shared" si="102"/>
        <v>0</v>
      </c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>
        <f t="shared" si="103"/>
        <v>0</v>
      </c>
      <c r="AE220" s="90"/>
      <c r="AF220" s="92"/>
      <c r="AG220" s="125"/>
    </row>
    <row r="221" spans="1:33" x14ac:dyDescent="0.25">
      <c r="A221" s="60">
        <v>10250204203</v>
      </c>
      <c r="B221" s="61" t="s">
        <v>1214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>
        <f t="shared" si="102"/>
        <v>0</v>
      </c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>
        <f t="shared" si="103"/>
        <v>0</v>
      </c>
      <c r="AE221" s="90"/>
      <c r="AF221" s="92"/>
      <c r="AG221" s="125"/>
    </row>
    <row r="222" spans="1:33" x14ac:dyDescent="0.25">
      <c r="A222" s="60">
        <v>10250204204</v>
      </c>
      <c r="B222" s="61" t="s">
        <v>1215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>
        <f t="shared" si="102"/>
        <v>0</v>
      </c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>
        <f t="shared" si="103"/>
        <v>0</v>
      </c>
      <c r="AE222" s="90"/>
      <c r="AF222" s="92"/>
      <c r="AG222" s="125"/>
    </row>
    <row r="223" spans="1:33" x14ac:dyDescent="0.25">
      <c r="A223" s="52">
        <v>102502043</v>
      </c>
      <c r="B223" s="53" t="s">
        <v>155</v>
      </c>
      <c r="C223" s="54">
        <f t="shared" ref="C223:N223" si="118">+C224+C225+C226+C227+C228+C229</f>
        <v>0</v>
      </c>
      <c r="D223" s="54">
        <f t="shared" si="118"/>
        <v>0</v>
      </c>
      <c r="E223" s="54">
        <f t="shared" si="118"/>
        <v>0</v>
      </c>
      <c r="F223" s="54">
        <f t="shared" si="118"/>
        <v>0</v>
      </c>
      <c r="G223" s="54">
        <f t="shared" si="118"/>
        <v>0</v>
      </c>
      <c r="H223" s="54">
        <f t="shared" si="118"/>
        <v>0</v>
      </c>
      <c r="I223" s="54">
        <f t="shared" si="118"/>
        <v>0</v>
      </c>
      <c r="J223" s="54">
        <f t="shared" si="118"/>
        <v>0</v>
      </c>
      <c r="K223" s="54">
        <f t="shared" si="118"/>
        <v>0</v>
      </c>
      <c r="L223" s="54">
        <f t="shared" si="118"/>
        <v>0</v>
      </c>
      <c r="M223" s="54">
        <f t="shared" si="118"/>
        <v>0</v>
      </c>
      <c r="N223" s="54">
        <f t="shared" si="118"/>
        <v>0</v>
      </c>
      <c r="O223" s="54">
        <f t="shared" si="102"/>
        <v>0</v>
      </c>
      <c r="Q223" s="54"/>
      <c r="R223" s="54">
        <f t="shared" ref="R223:AB223" si="119">+R224+R225+R226+R227+R228+R229</f>
        <v>0</v>
      </c>
      <c r="S223" s="54">
        <f t="shared" si="119"/>
        <v>0</v>
      </c>
      <c r="T223" s="54">
        <f t="shared" si="119"/>
        <v>0</v>
      </c>
      <c r="U223" s="54">
        <f t="shared" si="119"/>
        <v>0</v>
      </c>
      <c r="V223" s="54">
        <f t="shared" si="119"/>
        <v>0</v>
      </c>
      <c r="W223" s="54">
        <f t="shared" si="119"/>
        <v>0</v>
      </c>
      <c r="X223" s="54">
        <f t="shared" si="119"/>
        <v>0</v>
      </c>
      <c r="Y223" s="54">
        <f t="shared" si="119"/>
        <v>0</v>
      </c>
      <c r="Z223" s="54">
        <f t="shared" si="119"/>
        <v>0</v>
      </c>
      <c r="AA223" s="54">
        <f t="shared" si="119"/>
        <v>0</v>
      </c>
      <c r="AB223" s="54">
        <f t="shared" si="119"/>
        <v>0</v>
      </c>
      <c r="AC223" s="54">
        <f t="shared" si="103"/>
        <v>0</v>
      </c>
      <c r="AE223" s="90"/>
      <c r="AF223" s="92"/>
      <c r="AG223" s="125"/>
    </row>
    <row r="224" spans="1:33" x14ac:dyDescent="0.25">
      <c r="A224" s="60">
        <v>10250204301</v>
      </c>
      <c r="B224" s="61" t="s">
        <v>157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>
        <f t="shared" si="102"/>
        <v>0</v>
      </c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>
        <f t="shared" si="103"/>
        <v>0</v>
      </c>
      <c r="AE224" s="90"/>
      <c r="AF224" s="92"/>
      <c r="AG224" s="125"/>
    </row>
    <row r="225" spans="1:33" x14ac:dyDescent="0.25">
      <c r="A225" s="60">
        <v>10250204302</v>
      </c>
      <c r="B225" s="61" t="s">
        <v>814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>
        <f t="shared" si="102"/>
        <v>0</v>
      </c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>
        <f t="shared" si="103"/>
        <v>0</v>
      </c>
      <c r="AE225" s="90"/>
      <c r="AF225" s="92"/>
      <c r="AG225" s="125"/>
    </row>
    <row r="226" spans="1:33" x14ac:dyDescent="0.25">
      <c r="A226" s="60">
        <v>10250204303</v>
      </c>
      <c r="B226" s="61" t="s">
        <v>1216</v>
      </c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>
        <f t="shared" si="102"/>
        <v>0</v>
      </c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>
        <f t="shared" si="103"/>
        <v>0</v>
      </c>
      <c r="AE226" s="90"/>
      <c r="AF226" s="92"/>
      <c r="AG226" s="125"/>
    </row>
    <row r="227" spans="1:33" x14ac:dyDescent="0.25">
      <c r="A227" s="60">
        <v>10250204304</v>
      </c>
      <c r="B227" s="61" t="s">
        <v>1217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>
        <f t="shared" si="102"/>
        <v>0</v>
      </c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>
        <f t="shared" si="103"/>
        <v>0</v>
      </c>
      <c r="AE227" s="90"/>
      <c r="AF227" s="92"/>
      <c r="AG227" s="125"/>
    </row>
    <row r="228" spans="1:33" x14ac:dyDescent="0.25">
      <c r="A228" s="60">
        <v>10250204305</v>
      </c>
      <c r="B228" s="61" t="s">
        <v>1218</v>
      </c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>
        <f t="shared" si="102"/>
        <v>0</v>
      </c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>
        <f t="shared" si="103"/>
        <v>0</v>
      </c>
      <c r="AE228" s="90"/>
      <c r="AF228" s="92"/>
      <c r="AG228" s="125"/>
    </row>
    <row r="229" spans="1:33" x14ac:dyDescent="0.25">
      <c r="A229" s="60">
        <v>10250204309</v>
      </c>
      <c r="B229" s="61" t="s">
        <v>161</v>
      </c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>
        <f t="shared" si="102"/>
        <v>0</v>
      </c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>
        <f t="shared" si="103"/>
        <v>0</v>
      </c>
      <c r="AE229" s="90"/>
      <c r="AF229" s="92"/>
      <c r="AG229" s="125"/>
    </row>
    <row r="230" spans="1:33" x14ac:dyDescent="0.25">
      <c r="A230" s="52">
        <v>102502044</v>
      </c>
      <c r="B230" s="53" t="s">
        <v>163</v>
      </c>
      <c r="C230" s="54">
        <f t="shared" ref="C230:N230" si="120">+C231+C232+C233+C234+C235+C236+C237+C238+C239</f>
        <v>0</v>
      </c>
      <c r="D230" s="54">
        <f t="shared" si="120"/>
        <v>0</v>
      </c>
      <c r="E230" s="54">
        <f t="shared" si="120"/>
        <v>0</v>
      </c>
      <c r="F230" s="54">
        <f t="shared" si="120"/>
        <v>0</v>
      </c>
      <c r="G230" s="54">
        <f t="shared" si="120"/>
        <v>0</v>
      </c>
      <c r="H230" s="54">
        <f t="shared" si="120"/>
        <v>0</v>
      </c>
      <c r="I230" s="54">
        <f t="shared" si="120"/>
        <v>0</v>
      </c>
      <c r="J230" s="54">
        <f t="shared" si="120"/>
        <v>0</v>
      </c>
      <c r="K230" s="54">
        <f t="shared" si="120"/>
        <v>0</v>
      </c>
      <c r="L230" s="54">
        <f t="shared" si="120"/>
        <v>0</v>
      </c>
      <c r="M230" s="54">
        <f t="shared" si="120"/>
        <v>0</v>
      </c>
      <c r="N230" s="54">
        <f t="shared" si="120"/>
        <v>0</v>
      </c>
      <c r="O230" s="54">
        <f t="shared" si="102"/>
        <v>0</v>
      </c>
      <c r="Q230" s="54"/>
      <c r="R230" s="54">
        <f t="shared" ref="R230:AB230" si="121">+R231+R232+R233+R234+R235+R236+R237+R238+R239</f>
        <v>0</v>
      </c>
      <c r="S230" s="54">
        <f t="shared" si="121"/>
        <v>0</v>
      </c>
      <c r="T230" s="54">
        <f t="shared" si="121"/>
        <v>0</v>
      </c>
      <c r="U230" s="54">
        <f t="shared" si="121"/>
        <v>0</v>
      </c>
      <c r="V230" s="54">
        <f t="shared" si="121"/>
        <v>0</v>
      </c>
      <c r="W230" s="54">
        <f t="shared" si="121"/>
        <v>0</v>
      </c>
      <c r="X230" s="54">
        <f t="shared" si="121"/>
        <v>0</v>
      </c>
      <c r="Y230" s="54">
        <f t="shared" si="121"/>
        <v>0</v>
      </c>
      <c r="Z230" s="54">
        <f t="shared" si="121"/>
        <v>0</v>
      </c>
      <c r="AA230" s="54">
        <f t="shared" si="121"/>
        <v>0</v>
      </c>
      <c r="AB230" s="54">
        <f t="shared" si="121"/>
        <v>0</v>
      </c>
      <c r="AC230" s="54">
        <f t="shared" si="103"/>
        <v>0</v>
      </c>
      <c r="AE230" s="90"/>
      <c r="AF230" s="92"/>
      <c r="AG230" s="125"/>
    </row>
    <row r="231" spans="1:33" x14ac:dyDescent="0.25">
      <c r="A231" s="60">
        <v>10250204401</v>
      </c>
      <c r="B231" s="61" t="s">
        <v>350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>
        <f t="shared" si="102"/>
        <v>0</v>
      </c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>
        <f t="shared" si="103"/>
        <v>0</v>
      </c>
      <c r="AE231" s="90"/>
      <c r="AF231" s="92"/>
      <c r="AG231" s="125"/>
    </row>
    <row r="232" spans="1:33" x14ac:dyDescent="0.25">
      <c r="A232" s="60">
        <v>10250204402</v>
      </c>
      <c r="B232" s="61" t="s">
        <v>165</v>
      </c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>
        <f t="shared" si="102"/>
        <v>0</v>
      </c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>
        <f t="shared" si="103"/>
        <v>0</v>
      </c>
      <c r="AE232" s="90"/>
      <c r="AF232" s="92"/>
      <c r="AG232" s="125"/>
    </row>
    <row r="233" spans="1:33" x14ac:dyDescent="0.25">
      <c r="A233" s="60">
        <v>10250204403</v>
      </c>
      <c r="B233" s="61" t="s">
        <v>167</v>
      </c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>
        <f t="shared" si="102"/>
        <v>0</v>
      </c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>
        <f t="shared" si="103"/>
        <v>0</v>
      </c>
      <c r="AE233" s="90"/>
      <c r="AF233" s="92"/>
      <c r="AG233" s="125"/>
    </row>
    <row r="234" spans="1:33" x14ac:dyDescent="0.25">
      <c r="A234" s="60">
        <v>10250204404</v>
      </c>
      <c r="B234" s="61" t="s">
        <v>1219</v>
      </c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>
        <f t="shared" si="102"/>
        <v>0</v>
      </c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>
        <f t="shared" si="103"/>
        <v>0</v>
      </c>
      <c r="AE234" s="90"/>
      <c r="AF234" s="92"/>
      <c r="AG234" s="125"/>
    </row>
    <row r="235" spans="1:33" x14ac:dyDescent="0.25">
      <c r="A235" s="60">
        <v>10250204405</v>
      </c>
      <c r="B235" s="61" t="s">
        <v>1220</v>
      </c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>
        <f t="shared" si="102"/>
        <v>0</v>
      </c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>
        <f t="shared" si="103"/>
        <v>0</v>
      </c>
      <c r="AE235" s="90"/>
      <c r="AF235" s="92"/>
      <c r="AG235" s="125"/>
    </row>
    <row r="236" spans="1:33" x14ac:dyDescent="0.25">
      <c r="A236" s="60">
        <v>10250204406</v>
      </c>
      <c r="B236" s="61" t="s">
        <v>1221</v>
      </c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>
        <f t="shared" si="102"/>
        <v>0</v>
      </c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>
        <f t="shared" si="103"/>
        <v>0</v>
      </c>
      <c r="AE236" s="90"/>
      <c r="AF236" s="92"/>
      <c r="AG236" s="125"/>
    </row>
    <row r="237" spans="1:33" x14ac:dyDescent="0.25">
      <c r="A237" s="60">
        <v>10250204407</v>
      </c>
      <c r="B237" s="61" t="s">
        <v>1222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>
        <f t="shared" si="102"/>
        <v>0</v>
      </c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>
        <f t="shared" si="103"/>
        <v>0</v>
      </c>
      <c r="AE237" s="90"/>
      <c r="AF237" s="92"/>
      <c r="AG237" s="125"/>
    </row>
    <row r="238" spans="1:33" x14ac:dyDescent="0.25">
      <c r="A238" s="60">
        <v>10250204408</v>
      </c>
      <c r="B238" s="61" t="s">
        <v>169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>
        <f t="shared" si="102"/>
        <v>0</v>
      </c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>
        <f t="shared" si="103"/>
        <v>0</v>
      </c>
      <c r="AE238" s="90"/>
      <c r="AF238" s="92"/>
      <c r="AG238" s="125"/>
    </row>
    <row r="239" spans="1:33" x14ac:dyDescent="0.25">
      <c r="A239" s="60">
        <v>10250204409</v>
      </c>
      <c r="B239" s="61" t="s">
        <v>171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>
        <f t="shared" si="102"/>
        <v>0</v>
      </c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>
        <f t="shared" si="103"/>
        <v>0</v>
      </c>
      <c r="AE239" s="90"/>
      <c r="AF239" s="92"/>
      <c r="AG239" s="125"/>
    </row>
    <row r="240" spans="1:33" x14ac:dyDescent="0.25">
      <c r="A240" s="52">
        <v>102502045</v>
      </c>
      <c r="B240" s="53" t="s">
        <v>173</v>
      </c>
      <c r="C240" s="54">
        <f t="shared" ref="C240:N240" si="122">+C241+C242</f>
        <v>0</v>
      </c>
      <c r="D240" s="54">
        <f t="shared" si="122"/>
        <v>0</v>
      </c>
      <c r="E240" s="54">
        <f t="shared" si="122"/>
        <v>0</v>
      </c>
      <c r="F240" s="54">
        <f t="shared" si="122"/>
        <v>0</v>
      </c>
      <c r="G240" s="54">
        <f t="shared" si="122"/>
        <v>0</v>
      </c>
      <c r="H240" s="54">
        <f t="shared" si="122"/>
        <v>0</v>
      </c>
      <c r="I240" s="54">
        <f t="shared" si="122"/>
        <v>0</v>
      </c>
      <c r="J240" s="54">
        <f t="shared" si="122"/>
        <v>0</v>
      </c>
      <c r="K240" s="54">
        <f t="shared" si="122"/>
        <v>0</v>
      </c>
      <c r="L240" s="54">
        <f t="shared" si="122"/>
        <v>0</v>
      </c>
      <c r="M240" s="54">
        <f t="shared" si="122"/>
        <v>0</v>
      </c>
      <c r="N240" s="54">
        <f t="shared" si="122"/>
        <v>0</v>
      </c>
      <c r="O240" s="54">
        <f t="shared" si="102"/>
        <v>0</v>
      </c>
      <c r="Q240" s="54"/>
      <c r="R240" s="54">
        <f t="shared" ref="R240:AB240" si="123">+R241+R242</f>
        <v>0</v>
      </c>
      <c r="S240" s="54">
        <f t="shared" si="123"/>
        <v>0</v>
      </c>
      <c r="T240" s="54">
        <f t="shared" si="123"/>
        <v>0</v>
      </c>
      <c r="U240" s="54">
        <f t="shared" si="123"/>
        <v>0</v>
      </c>
      <c r="V240" s="54">
        <f t="shared" si="123"/>
        <v>0</v>
      </c>
      <c r="W240" s="54">
        <f t="shared" si="123"/>
        <v>0</v>
      </c>
      <c r="X240" s="54">
        <f t="shared" si="123"/>
        <v>0</v>
      </c>
      <c r="Y240" s="54">
        <f t="shared" si="123"/>
        <v>0</v>
      </c>
      <c r="Z240" s="54">
        <f t="shared" si="123"/>
        <v>0</v>
      </c>
      <c r="AA240" s="54">
        <f t="shared" si="123"/>
        <v>0</v>
      </c>
      <c r="AB240" s="54">
        <f t="shared" si="123"/>
        <v>0</v>
      </c>
      <c r="AC240" s="54">
        <f t="shared" si="103"/>
        <v>0</v>
      </c>
      <c r="AE240" s="90"/>
      <c r="AF240" s="92"/>
      <c r="AG240" s="125"/>
    </row>
    <row r="241" spans="1:33" x14ac:dyDescent="0.25">
      <c r="A241" s="60">
        <v>10250204501</v>
      </c>
      <c r="B241" s="61" t="s">
        <v>354</v>
      </c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>
        <f t="shared" si="102"/>
        <v>0</v>
      </c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>
        <f t="shared" si="103"/>
        <v>0</v>
      </c>
      <c r="AE241" s="90"/>
      <c r="AF241" s="92"/>
      <c r="AG241" s="125"/>
    </row>
    <row r="242" spans="1:33" x14ac:dyDescent="0.25">
      <c r="A242" s="60">
        <v>10250204502</v>
      </c>
      <c r="B242" s="61" t="s">
        <v>175</v>
      </c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>
        <f t="shared" si="102"/>
        <v>0</v>
      </c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>
        <f t="shared" si="103"/>
        <v>0</v>
      </c>
      <c r="AE242" s="90"/>
      <c r="AF242" s="92"/>
      <c r="AG242" s="125"/>
    </row>
    <row r="243" spans="1:33" x14ac:dyDescent="0.25">
      <c r="A243" s="52">
        <v>102502046</v>
      </c>
      <c r="B243" s="53" t="s">
        <v>177</v>
      </c>
      <c r="C243" s="54">
        <f t="shared" ref="C243:N243" si="124">+C244+C245+C246+C247+C248+C249</f>
        <v>0</v>
      </c>
      <c r="D243" s="54">
        <f t="shared" si="124"/>
        <v>0</v>
      </c>
      <c r="E243" s="54">
        <f t="shared" si="124"/>
        <v>0</v>
      </c>
      <c r="F243" s="54">
        <f t="shared" si="124"/>
        <v>0</v>
      </c>
      <c r="G243" s="54">
        <f t="shared" si="124"/>
        <v>0</v>
      </c>
      <c r="H243" s="54">
        <f t="shared" si="124"/>
        <v>0</v>
      </c>
      <c r="I243" s="54">
        <f t="shared" si="124"/>
        <v>0</v>
      </c>
      <c r="J243" s="54">
        <f t="shared" si="124"/>
        <v>0</v>
      </c>
      <c r="K243" s="54">
        <f t="shared" si="124"/>
        <v>0</v>
      </c>
      <c r="L243" s="54">
        <f t="shared" si="124"/>
        <v>0</v>
      </c>
      <c r="M243" s="54">
        <f t="shared" si="124"/>
        <v>0</v>
      </c>
      <c r="N243" s="54">
        <f t="shared" si="124"/>
        <v>0</v>
      </c>
      <c r="O243" s="54">
        <f t="shared" si="102"/>
        <v>0</v>
      </c>
      <c r="Q243" s="54"/>
      <c r="R243" s="54">
        <f t="shared" ref="R243:AB243" si="125">+R244+R245+R246+R247+R248+R249</f>
        <v>0</v>
      </c>
      <c r="S243" s="54">
        <f t="shared" si="125"/>
        <v>0</v>
      </c>
      <c r="T243" s="54">
        <f t="shared" si="125"/>
        <v>0</v>
      </c>
      <c r="U243" s="54">
        <f t="shared" si="125"/>
        <v>0</v>
      </c>
      <c r="V243" s="54">
        <f t="shared" si="125"/>
        <v>0</v>
      </c>
      <c r="W243" s="54">
        <f t="shared" si="125"/>
        <v>0</v>
      </c>
      <c r="X243" s="54">
        <f t="shared" si="125"/>
        <v>0</v>
      </c>
      <c r="Y243" s="54">
        <f t="shared" si="125"/>
        <v>0</v>
      </c>
      <c r="Z243" s="54">
        <f t="shared" si="125"/>
        <v>0</v>
      </c>
      <c r="AA243" s="54">
        <f t="shared" si="125"/>
        <v>0</v>
      </c>
      <c r="AB243" s="54">
        <f t="shared" si="125"/>
        <v>0</v>
      </c>
      <c r="AC243" s="54">
        <f t="shared" si="103"/>
        <v>0</v>
      </c>
      <c r="AE243" s="90"/>
      <c r="AF243" s="92"/>
      <c r="AG243" s="125"/>
    </row>
    <row r="244" spans="1:33" x14ac:dyDescent="0.25">
      <c r="A244" s="60">
        <v>10250204601</v>
      </c>
      <c r="B244" s="61" t="s">
        <v>179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>
        <f t="shared" si="102"/>
        <v>0</v>
      </c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>
        <f t="shared" si="103"/>
        <v>0</v>
      </c>
      <c r="AE244" s="90"/>
      <c r="AF244" s="92"/>
      <c r="AG244" s="125"/>
    </row>
    <row r="245" spans="1:33" x14ac:dyDescent="0.25">
      <c r="A245" s="60">
        <v>10250204602</v>
      </c>
      <c r="B245" s="61" t="s">
        <v>1223</v>
      </c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>
        <f t="shared" si="102"/>
        <v>0</v>
      </c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>
        <f t="shared" si="103"/>
        <v>0</v>
      </c>
      <c r="AE245" s="90"/>
      <c r="AF245" s="92"/>
      <c r="AG245" s="125"/>
    </row>
    <row r="246" spans="1:33" x14ac:dyDescent="0.25">
      <c r="A246" s="60">
        <v>10250204603</v>
      </c>
      <c r="B246" s="61" t="s">
        <v>181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>
        <f t="shared" si="102"/>
        <v>0</v>
      </c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>
        <f t="shared" si="103"/>
        <v>0</v>
      </c>
      <c r="AE246" s="90"/>
      <c r="AF246" s="92"/>
      <c r="AG246" s="125"/>
    </row>
    <row r="247" spans="1:33" x14ac:dyDescent="0.25">
      <c r="A247" s="60">
        <v>10250204604</v>
      </c>
      <c r="B247" s="61" t="s">
        <v>183</v>
      </c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>
        <f t="shared" ref="O247:O310" si="126">SUM(C247:N247)</f>
        <v>0</v>
      </c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>
        <f t="shared" ref="AC247:AC310" si="127">SUM(Q247:AB247)</f>
        <v>0</v>
      </c>
      <c r="AE247" s="90"/>
      <c r="AF247" s="92"/>
      <c r="AG247" s="125"/>
    </row>
    <row r="248" spans="1:33" x14ac:dyDescent="0.25">
      <c r="A248" s="60">
        <v>10250204605</v>
      </c>
      <c r="B248" s="61" t="s">
        <v>815</v>
      </c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>
        <f t="shared" si="126"/>
        <v>0</v>
      </c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>
        <f t="shared" si="127"/>
        <v>0</v>
      </c>
      <c r="AE248" s="90"/>
      <c r="AF248" s="92"/>
      <c r="AG248" s="125"/>
    </row>
    <row r="249" spans="1:33" x14ac:dyDescent="0.25">
      <c r="A249" s="60">
        <v>10250204609</v>
      </c>
      <c r="B249" s="61" t="s">
        <v>187</v>
      </c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>
        <f t="shared" si="126"/>
        <v>0</v>
      </c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>
        <f t="shared" si="127"/>
        <v>0</v>
      </c>
      <c r="AE249" s="90"/>
      <c r="AF249" s="92"/>
      <c r="AG249" s="125"/>
    </row>
    <row r="250" spans="1:33" x14ac:dyDescent="0.25">
      <c r="A250" s="52">
        <v>102502047</v>
      </c>
      <c r="B250" s="53" t="s">
        <v>189</v>
      </c>
      <c r="C250" s="54">
        <f t="shared" ref="C250:N250" si="128">+C251+C252+C253+C254+C255+C256+C257+C258</f>
        <v>0</v>
      </c>
      <c r="D250" s="54">
        <f t="shared" si="128"/>
        <v>0</v>
      </c>
      <c r="E250" s="54">
        <f t="shared" si="128"/>
        <v>0</v>
      </c>
      <c r="F250" s="54">
        <f t="shared" si="128"/>
        <v>0</v>
      </c>
      <c r="G250" s="54">
        <f t="shared" si="128"/>
        <v>0</v>
      </c>
      <c r="H250" s="54">
        <f t="shared" si="128"/>
        <v>0</v>
      </c>
      <c r="I250" s="54">
        <f t="shared" si="128"/>
        <v>0</v>
      </c>
      <c r="J250" s="54">
        <f t="shared" si="128"/>
        <v>0</v>
      </c>
      <c r="K250" s="54">
        <f t="shared" si="128"/>
        <v>0</v>
      </c>
      <c r="L250" s="54">
        <f t="shared" si="128"/>
        <v>0</v>
      </c>
      <c r="M250" s="54">
        <f t="shared" si="128"/>
        <v>0</v>
      </c>
      <c r="N250" s="54">
        <f t="shared" si="128"/>
        <v>0</v>
      </c>
      <c r="O250" s="54">
        <f t="shared" si="126"/>
        <v>0</v>
      </c>
      <c r="Q250" s="54"/>
      <c r="R250" s="54">
        <f t="shared" ref="R250:AB250" si="129">+R251+R252+R253+R254+R255+R256+R257+R258</f>
        <v>0</v>
      </c>
      <c r="S250" s="54">
        <f t="shared" si="129"/>
        <v>0</v>
      </c>
      <c r="T250" s="54">
        <f t="shared" si="129"/>
        <v>0</v>
      </c>
      <c r="U250" s="54">
        <f t="shared" si="129"/>
        <v>0</v>
      </c>
      <c r="V250" s="54">
        <f t="shared" si="129"/>
        <v>0</v>
      </c>
      <c r="W250" s="54">
        <f t="shared" si="129"/>
        <v>0</v>
      </c>
      <c r="X250" s="54">
        <f t="shared" si="129"/>
        <v>0</v>
      </c>
      <c r="Y250" s="54">
        <f t="shared" si="129"/>
        <v>0</v>
      </c>
      <c r="Z250" s="54">
        <f t="shared" si="129"/>
        <v>0</v>
      </c>
      <c r="AA250" s="54">
        <f t="shared" si="129"/>
        <v>0</v>
      </c>
      <c r="AB250" s="54">
        <f t="shared" si="129"/>
        <v>0</v>
      </c>
      <c r="AC250" s="54">
        <f t="shared" si="127"/>
        <v>0</v>
      </c>
      <c r="AE250" s="90"/>
      <c r="AF250" s="92"/>
      <c r="AG250" s="125"/>
    </row>
    <row r="251" spans="1:33" x14ac:dyDescent="0.25">
      <c r="A251" s="60">
        <v>10250204701</v>
      </c>
      <c r="B251" s="61" t="s">
        <v>1224</v>
      </c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>
        <f t="shared" si="126"/>
        <v>0</v>
      </c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>
        <f t="shared" si="127"/>
        <v>0</v>
      </c>
      <c r="AE251" s="90"/>
      <c r="AF251" s="92"/>
      <c r="AG251" s="125"/>
    </row>
    <row r="252" spans="1:33" x14ac:dyDescent="0.25">
      <c r="A252" s="60">
        <v>10250204702</v>
      </c>
      <c r="B252" s="61" t="s">
        <v>816</v>
      </c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>
        <f t="shared" si="126"/>
        <v>0</v>
      </c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>
        <f t="shared" si="127"/>
        <v>0</v>
      </c>
      <c r="AE252" s="90"/>
      <c r="AF252" s="92"/>
      <c r="AG252" s="125"/>
    </row>
    <row r="253" spans="1:33" x14ac:dyDescent="0.25">
      <c r="A253" s="60">
        <v>10250204703</v>
      </c>
      <c r="B253" s="61" t="s">
        <v>1225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>
        <f t="shared" si="126"/>
        <v>0</v>
      </c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>
        <f t="shared" si="127"/>
        <v>0</v>
      </c>
      <c r="AE253" s="90"/>
      <c r="AF253" s="92"/>
      <c r="AG253" s="125"/>
    </row>
    <row r="254" spans="1:33" x14ac:dyDescent="0.25">
      <c r="A254" s="60">
        <v>10250204704</v>
      </c>
      <c r="B254" s="61" t="s">
        <v>1226</v>
      </c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>
        <f t="shared" si="126"/>
        <v>0</v>
      </c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>
        <f t="shared" si="127"/>
        <v>0</v>
      </c>
      <c r="AE254" s="90"/>
      <c r="AF254" s="92"/>
      <c r="AG254" s="125"/>
    </row>
    <row r="255" spans="1:33" x14ac:dyDescent="0.25">
      <c r="A255" s="60">
        <v>10250204705</v>
      </c>
      <c r="B255" s="61" t="s">
        <v>1227</v>
      </c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>
        <f t="shared" si="126"/>
        <v>0</v>
      </c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>
        <f t="shared" si="127"/>
        <v>0</v>
      </c>
      <c r="AE255" s="90"/>
      <c r="AF255" s="92"/>
      <c r="AG255" s="125"/>
    </row>
    <row r="256" spans="1:33" x14ac:dyDescent="0.25">
      <c r="A256" s="60">
        <v>10250204706</v>
      </c>
      <c r="B256" s="61" t="s">
        <v>1228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>
        <f t="shared" si="126"/>
        <v>0</v>
      </c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>
        <f t="shared" si="127"/>
        <v>0</v>
      </c>
      <c r="AE256" s="90"/>
      <c r="AF256" s="92"/>
      <c r="AG256" s="125"/>
    </row>
    <row r="257" spans="1:33" x14ac:dyDescent="0.25">
      <c r="A257" s="60">
        <v>10250204708</v>
      </c>
      <c r="B257" s="61" t="s">
        <v>215</v>
      </c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>
        <f t="shared" si="126"/>
        <v>0</v>
      </c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>
        <f t="shared" si="127"/>
        <v>0</v>
      </c>
      <c r="AE257" s="90"/>
      <c r="AF257" s="92"/>
      <c r="AG257" s="125"/>
    </row>
    <row r="258" spans="1:33" x14ac:dyDescent="0.25">
      <c r="A258" s="60">
        <v>10250204709</v>
      </c>
      <c r="B258" s="61" t="s">
        <v>1229</v>
      </c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>
        <f t="shared" si="126"/>
        <v>0</v>
      </c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>
        <f t="shared" si="127"/>
        <v>0</v>
      </c>
      <c r="AE258" s="90"/>
      <c r="AF258" s="92"/>
      <c r="AG258" s="125"/>
    </row>
    <row r="259" spans="1:33" x14ac:dyDescent="0.25">
      <c r="A259" s="52">
        <v>102502048</v>
      </c>
      <c r="B259" s="53" t="s">
        <v>195</v>
      </c>
      <c r="C259" s="54">
        <f t="shared" ref="C259:N259" si="130">+C260+C261+C262+C263</f>
        <v>0</v>
      </c>
      <c r="D259" s="54">
        <f t="shared" si="130"/>
        <v>0</v>
      </c>
      <c r="E259" s="54">
        <f t="shared" si="130"/>
        <v>0</v>
      </c>
      <c r="F259" s="54">
        <f t="shared" si="130"/>
        <v>0</v>
      </c>
      <c r="G259" s="54">
        <f t="shared" si="130"/>
        <v>0</v>
      </c>
      <c r="H259" s="54">
        <f t="shared" si="130"/>
        <v>0</v>
      </c>
      <c r="I259" s="54">
        <f t="shared" si="130"/>
        <v>0</v>
      </c>
      <c r="J259" s="54">
        <f t="shared" si="130"/>
        <v>0</v>
      </c>
      <c r="K259" s="54">
        <f t="shared" si="130"/>
        <v>0</v>
      </c>
      <c r="L259" s="54">
        <f t="shared" si="130"/>
        <v>0</v>
      </c>
      <c r="M259" s="54">
        <f t="shared" si="130"/>
        <v>0</v>
      </c>
      <c r="N259" s="54">
        <f t="shared" si="130"/>
        <v>0</v>
      </c>
      <c r="O259" s="54">
        <f t="shared" si="126"/>
        <v>0</v>
      </c>
      <c r="Q259" s="54"/>
      <c r="R259" s="54">
        <f t="shared" ref="R259:AB259" si="131">+R260+R261+R262+R263</f>
        <v>0</v>
      </c>
      <c r="S259" s="54">
        <f t="shared" si="131"/>
        <v>0</v>
      </c>
      <c r="T259" s="54">
        <f t="shared" si="131"/>
        <v>0</v>
      </c>
      <c r="U259" s="54">
        <f t="shared" si="131"/>
        <v>0</v>
      </c>
      <c r="V259" s="54">
        <f t="shared" si="131"/>
        <v>0</v>
      </c>
      <c r="W259" s="54">
        <f t="shared" si="131"/>
        <v>0</v>
      </c>
      <c r="X259" s="54">
        <f t="shared" si="131"/>
        <v>0</v>
      </c>
      <c r="Y259" s="54">
        <f t="shared" si="131"/>
        <v>0</v>
      </c>
      <c r="Z259" s="54">
        <f t="shared" si="131"/>
        <v>0</v>
      </c>
      <c r="AA259" s="54">
        <f t="shared" si="131"/>
        <v>0</v>
      </c>
      <c r="AB259" s="54">
        <f t="shared" si="131"/>
        <v>0</v>
      </c>
      <c r="AC259" s="54">
        <f t="shared" si="127"/>
        <v>0</v>
      </c>
      <c r="AE259" s="90"/>
      <c r="AF259" s="92"/>
      <c r="AG259" s="125"/>
    </row>
    <row r="260" spans="1:33" x14ac:dyDescent="0.25">
      <c r="A260" s="60">
        <v>10250204801</v>
      </c>
      <c r="B260" s="61" t="s">
        <v>197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>
        <f t="shared" si="126"/>
        <v>0</v>
      </c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>
        <f t="shared" si="127"/>
        <v>0</v>
      </c>
      <c r="AE260" s="90"/>
      <c r="AF260" s="92"/>
      <c r="AG260" s="125"/>
    </row>
    <row r="261" spans="1:33" x14ac:dyDescent="0.25">
      <c r="A261" s="60">
        <v>10250204802</v>
      </c>
      <c r="B261" s="61" t="s">
        <v>1230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>
        <f t="shared" si="126"/>
        <v>0</v>
      </c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>
        <f t="shared" si="127"/>
        <v>0</v>
      </c>
      <c r="AE261" s="90"/>
      <c r="AF261" s="92"/>
      <c r="AG261" s="125"/>
    </row>
    <row r="262" spans="1:33" x14ac:dyDescent="0.25">
      <c r="A262" s="60">
        <v>10250204803</v>
      </c>
      <c r="B262" s="61" t="s">
        <v>199</v>
      </c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>
        <f t="shared" si="126"/>
        <v>0</v>
      </c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>
        <f t="shared" si="127"/>
        <v>0</v>
      </c>
      <c r="AE262" s="90"/>
      <c r="AF262" s="92"/>
      <c r="AG262" s="125"/>
    </row>
    <row r="263" spans="1:33" x14ac:dyDescent="0.25">
      <c r="A263" s="60">
        <v>10250204804</v>
      </c>
      <c r="B263" s="61" t="s">
        <v>1231</v>
      </c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>
        <f t="shared" si="126"/>
        <v>0</v>
      </c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>
        <f t="shared" si="127"/>
        <v>0</v>
      </c>
      <c r="AE263" s="90"/>
      <c r="AF263" s="92"/>
      <c r="AG263" s="125"/>
    </row>
    <row r="264" spans="1:33" x14ac:dyDescent="0.25">
      <c r="A264" s="52">
        <v>102502049</v>
      </c>
      <c r="B264" s="53" t="s">
        <v>201</v>
      </c>
      <c r="C264" s="54">
        <f t="shared" ref="C264:N264" si="132">+C265+C266+C267+C268+C269+C270+C271</f>
        <v>0</v>
      </c>
      <c r="D264" s="54">
        <f t="shared" si="132"/>
        <v>0</v>
      </c>
      <c r="E264" s="54">
        <f t="shared" si="132"/>
        <v>0</v>
      </c>
      <c r="F264" s="54">
        <f t="shared" si="132"/>
        <v>0</v>
      </c>
      <c r="G264" s="54">
        <f t="shared" si="132"/>
        <v>0</v>
      </c>
      <c r="H264" s="54">
        <f t="shared" si="132"/>
        <v>0</v>
      </c>
      <c r="I264" s="54">
        <f t="shared" si="132"/>
        <v>0</v>
      </c>
      <c r="J264" s="54">
        <f t="shared" si="132"/>
        <v>0</v>
      </c>
      <c r="K264" s="54">
        <f t="shared" si="132"/>
        <v>0</v>
      </c>
      <c r="L264" s="54">
        <f t="shared" si="132"/>
        <v>0</v>
      </c>
      <c r="M264" s="54">
        <f t="shared" si="132"/>
        <v>0</v>
      </c>
      <c r="N264" s="54">
        <f t="shared" si="132"/>
        <v>0</v>
      </c>
      <c r="O264" s="54">
        <f t="shared" si="126"/>
        <v>0</v>
      </c>
      <c r="Q264" s="54"/>
      <c r="R264" s="54">
        <f t="shared" ref="R264:AB264" si="133">+R265+R266+R267+R268+R269+R270+R271</f>
        <v>0</v>
      </c>
      <c r="S264" s="54">
        <f t="shared" si="133"/>
        <v>0</v>
      </c>
      <c r="T264" s="54">
        <f t="shared" si="133"/>
        <v>0</v>
      </c>
      <c r="U264" s="54">
        <f t="shared" si="133"/>
        <v>0</v>
      </c>
      <c r="V264" s="54">
        <f t="shared" si="133"/>
        <v>0</v>
      </c>
      <c r="W264" s="54">
        <f t="shared" si="133"/>
        <v>0</v>
      </c>
      <c r="X264" s="54">
        <f t="shared" si="133"/>
        <v>0</v>
      </c>
      <c r="Y264" s="54">
        <f t="shared" si="133"/>
        <v>0</v>
      </c>
      <c r="Z264" s="54">
        <f t="shared" si="133"/>
        <v>0</v>
      </c>
      <c r="AA264" s="54">
        <f t="shared" si="133"/>
        <v>0</v>
      </c>
      <c r="AB264" s="54">
        <f t="shared" si="133"/>
        <v>0</v>
      </c>
      <c r="AC264" s="54">
        <f t="shared" si="127"/>
        <v>0</v>
      </c>
      <c r="AE264" s="90"/>
      <c r="AF264" s="92"/>
      <c r="AG264" s="125"/>
    </row>
    <row r="265" spans="1:33" x14ac:dyDescent="0.25">
      <c r="A265" s="60">
        <v>10250204901</v>
      </c>
      <c r="B265" s="61" t="s">
        <v>1232</v>
      </c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>
        <f t="shared" si="126"/>
        <v>0</v>
      </c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>
        <f t="shared" si="127"/>
        <v>0</v>
      </c>
      <c r="AE265" s="90"/>
      <c r="AF265" s="92"/>
      <c r="AG265" s="125"/>
    </row>
    <row r="266" spans="1:33" x14ac:dyDescent="0.25">
      <c r="A266" s="60">
        <v>10250204902</v>
      </c>
      <c r="B266" s="61" t="s">
        <v>818</v>
      </c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>
        <f t="shared" si="126"/>
        <v>0</v>
      </c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>
        <f t="shared" si="127"/>
        <v>0</v>
      </c>
      <c r="AE266" s="90"/>
      <c r="AF266" s="92"/>
      <c r="AG266" s="125"/>
    </row>
    <row r="267" spans="1:33" x14ac:dyDescent="0.25">
      <c r="A267" s="60">
        <v>10250204903</v>
      </c>
      <c r="B267" s="61" t="s">
        <v>1233</v>
      </c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>
        <f t="shared" si="126"/>
        <v>0</v>
      </c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>
        <f t="shared" si="127"/>
        <v>0</v>
      </c>
      <c r="AE267" s="90"/>
      <c r="AF267" s="92"/>
      <c r="AG267" s="125"/>
    </row>
    <row r="268" spans="1:33" x14ac:dyDescent="0.25">
      <c r="A268" s="60">
        <v>10250204904</v>
      </c>
      <c r="B268" s="61" t="s">
        <v>1234</v>
      </c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>
        <f t="shared" si="126"/>
        <v>0</v>
      </c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>
        <f t="shared" si="127"/>
        <v>0</v>
      </c>
      <c r="AE268" s="90"/>
      <c r="AF268" s="92"/>
      <c r="AG268" s="125"/>
    </row>
    <row r="269" spans="1:33" x14ac:dyDescent="0.25">
      <c r="A269" s="60">
        <v>10250204905</v>
      </c>
      <c r="B269" s="61" t="s">
        <v>1235</v>
      </c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>
        <f t="shared" si="126"/>
        <v>0</v>
      </c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>
        <f t="shared" si="127"/>
        <v>0</v>
      </c>
      <c r="AE269" s="90"/>
      <c r="AF269" s="92"/>
      <c r="AG269" s="125"/>
    </row>
    <row r="270" spans="1:33" x14ac:dyDescent="0.25">
      <c r="A270" s="60">
        <v>10250204906</v>
      </c>
      <c r="B270" s="61" t="s">
        <v>1236</v>
      </c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>
        <f t="shared" si="126"/>
        <v>0</v>
      </c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>
        <f t="shared" si="127"/>
        <v>0</v>
      </c>
      <c r="AE270" s="90"/>
      <c r="AF270" s="92"/>
      <c r="AG270" s="125"/>
    </row>
    <row r="271" spans="1:33" x14ac:dyDescent="0.25">
      <c r="A271" s="60">
        <v>10250204909</v>
      </c>
      <c r="B271" s="61" t="s">
        <v>1237</v>
      </c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>
        <f t="shared" si="126"/>
        <v>0</v>
      </c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>
        <f t="shared" si="127"/>
        <v>0</v>
      </c>
      <c r="AE271" s="90"/>
      <c r="AF271" s="92"/>
      <c r="AG271" s="125"/>
    </row>
    <row r="272" spans="1:33" x14ac:dyDescent="0.25">
      <c r="A272" s="52">
        <v>10250205</v>
      </c>
      <c r="B272" s="53" t="s">
        <v>1238</v>
      </c>
      <c r="C272" s="54">
        <f t="shared" ref="C272:N272" si="134">+C273+C276</f>
        <v>0</v>
      </c>
      <c r="D272" s="54">
        <f t="shared" si="134"/>
        <v>0</v>
      </c>
      <c r="E272" s="54">
        <f t="shared" si="134"/>
        <v>0</v>
      </c>
      <c r="F272" s="54">
        <f t="shared" si="134"/>
        <v>0</v>
      </c>
      <c r="G272" s="54">
        <f t="shared" si="134"/>
        <v>0</v>
      </c>
      <c r="H272" s="54">
        <f t="shared" si="134"/>
        <v>0</v>
      </c>
      <c r="I272" s="54">
        <f t="shared" si="134"/>
        <v>0</v>
      </c>
      <c r="J272" s="54">
        <f t="shared" si="134"/>
        <v>0</v>
      </c>
      <c r="K272" s="54">
        <f t="shared" si="134"/>
        <v>0</v>
      </c>
      <c r="L272" s="54">
        <f t="shared" si="134"/>
        <v>0</v>
      </c>
      <c r="M272" s="54">
        <f t="shared" si="134"/>
        <v>0</v>
      </c>
      <c r="N272" s="54">
        <f t="shared" si="134"/>
        <v>0</v>
      </c>
      <c r="O272" s="54">
        <f t="shared" si="126"/>
        <v>0</v>
      </c>
      <c r="Q272" s="54"/>
      <c r="R272" s="54">
        <f t="shared" ref="R272:AB272" si="135">+R273+R276</f>
        <v>0</v>
      </c>
      <c r="S272" s="54">
        <f t="shared" si="135"/>
        <v>0</v>
      </c>
      <c r="T272" s="54">
        <f t="shared" si="135"/>
        <v>0</v>
      </c>
      <c r="U272" s="54">
        <f t="shared" si="135"/>
        <v>0</v>
      </c>
      <c r="V272" s="54">
        <f t="shared" si="135"/>
        <v>0</v>
      </c>
      <c r="W272" s="54">
        <f t="shared" si="135"/>
        <v>0</v>
      </c>
      <c r="X272" s="54">
        <f t="shared" si="135"/>
        <v>0</v>
      </c>
      <c r="Y272" s="54">
        <f t="shared" si="135"/>
        <v>0</v>
      </c>
      <c r="Z272" s="54">
        <f t="shared" si="135"/>
        <v>0</v>
      </c>
      <c r="AA272" s="54">
        <f t="shared" si="135"/>
        <v>0</v>
      </c>
      <c r="AB272" s="54">
        <f t="shared" si="135"/>
        <v>0</v>
      </c>
      <c r="AC272" s="54">
        <f t="shared" si="127"/>
        <v>0</v>
      </c>
      <c r="AE272" s="90"/>
      <c r="AF272" s="92"/>
      <c r="AG272" s="125"/>
    </row>
    <row r="273" spans="1:33" x14ac:dyDescent="0.25">
      <c r="A273" s="57">
        <v>102502053</v>
      </c>
      <c r="B273" s="58" t="s">
        <v>1239</v>
      </c>
      <c r="C273" s="55">
        <f t="shared" ref="C273:N273" si="136">+C274+C275</f>
        <v>0</v>
      </c>
      <c r="D273" s="55">
        <f t="shared" si="136"/>
        <v>0</v>
      </c>
      <c r="E273" s="55">
        <f t="shared" si="136"/>
        <v>0</v>
      </c>
      <c r="F273" s="55">
        <f t="shared" si="136"/>
        <v>0</v>
      </c>
      <c r="G273" s="55">
        <f t="shared" si="136"/>
        <v>0</v>
      </c>
      <c r="H273" s="55">
        <f t="shared" si="136"/>
        <v>0</v>
      </c>
      <c r="I273" s="55">
        <f t="shared" si="136"/>
        <v>0</v>
      </c>
      <c r="J273" s="55">
        <f t="shared" si="136"/>
        <v>0</v>
      </c>
      <c r="K273" s="55">
        <f t="shared" si="136"/>
        <v>0</v>
      </c>
      <c r="L273" s="55">
        <f t="shared" si="136"/>
        <v>0</v>
      </c>
      <c r="M273" s="55">
        <f t="shared" si="136"/>
        <v>0</v>
      </c>
      <c r="N273" s="55">
        <f t="shared" si="136"/>
        <v>0</v>
      </c>
      <c r="O273" s="55">
        <f t="shared" si="126"/>
        <v>0</v>
      </c>
      <c r="Q273" s="55"/>
      <c r="R273" s="55">
        <f t="shared" ref="R273:AB273" si="137">+R274+R275</f>
        <v>0</v>
      </c>
      <c r="S273" s="55">
        <f t="shared" si="137"/>
        <v>0</v>
      </c>
      <c r="T273" s="55">
        <f t="shared" si="137"/>
        <v>0</v>
      </c>
      <c r="U273" s="55">
        <f t="shared" si="137"/>
        <v>0</v>
      </c>
      <c r="V273" s="55">
        <f t="shared" si="137"/>
        <v>0</v>
      </c>
      <c r="W273" s="55">
        <f t="shared" si="137"/>
        <v>0</v>
      </c>
      <c r="X273" s="55">
        <f t="shared" si="137"/>
        <v>0</v>
      </c>
      <c r="Y273" s="55">
        <f t="shared" si="137"/>
        <v>0</v>
      </c>
      <c r="Z273" s="55">
        <f t="shared" si="137"/>
        <v>0</v>
      </c>
      <c r="AA273" s="55">
        <f t="shared" si="137"/>
        <v>0</v>
      </c>
      <c r="AB273" s="55">
        <f t="shared" si="137"/>
        <v>0</v>
      </c>
      <c r="AC273" s="55">
        <f t="shared" si="127"/>
        <v>0</v>
      </c>
      <c r="AE273" s="90"/>
      <c r="AF273" s="92"/>
      <c r="AG273" s="125"/>
    </row>
    <row r="274" spans="1:33" x14ac:dyDescent="0.25">
      <c r="A274" s="60">
        <v>10250205301</v>
      </c>
      <c r="B274" s="61" t="s">
        <v>1240</v>
      </c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>
        <f t="shared" si="126"/>
        <v>0</v>
      </c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>
        <f t="shared" si="127"/>
        <v>0</v>
      </c>
      <c r="AE274" s="90"/>
      <c r="AF274" s="92"/>
      <c r="AG274" s="125"/>
    </row>
    <row r="275" spans="1:33" x14ac:dyDescent="0.25">
      <c r="A275" s="60">
        <v>10250205302</v>
      </c>
      <c r="B275" s="61" t="s">
        <v>1241</v>
      </c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>
        <f t="shared" si="126"/>
        <v>0</v>
      </c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>
        <f t="shared" si="127"/>
        <v>0</v>
      </c>
      <c r="AE275" s="90"/>
      <c r="AF275" s="92"/>
      <c r="AG275" s="125"/>
    </row>
    <row r="276" spans="1:33" x14ac:dyDescent="0.25">
      <c r="A276" s="52">
        <v>102502054</v>
      </c>
      <c r="B276" s="53" t="s">
        <v>1242</v>
      </c>
      <c r="C276" s="54">
        <f t="shared" ref="C276:N276" si="138">+C277+C278+C279+C280+C281+C282+C283</f>
        <v>0</v>
      </c>
      <c r="D276" s="54">
        <f t="shared" si="138"/>
        <v>0</v>
      </c>
      <c r="E276" s="54">
        <f t="shared" si="138"/>
        <v>0</v>
      </c>
      <c r="F276" s="54">
        <f t="shared" si="138"/>
        <v>0</v>
      </c>
      <c r="G276" s="54">
        <f t="shared" si="138"/>
        <v>0</v>
      </c>
      <c r="H276" s="54">
        <f t="shared" si="138"/>
        <v>0</v>
      </c>
      <c r="I276" s="54">
        <f t="shared" si="138"/>
        <v>0</v>
      </c>
      <c r="J276" s="54">
        <f t="shared" si="138"/>
        <v>0</v>
      </c>
      <c r="K276" s="54">
        <f t="shared" si="138"/>
        <v>0</v>
      </c>
      <c r="L276" s="54">
        <f t="shared" si="138"/>
        <v>0</v>
      </c>
      <c r="M276" s="54">
        <f t="shared" si="138"/>
        <v>0</v>
      </c>
      <c r="N276" s="54">
        <f t="shared" si="138"/>
        <v>0</v>
      </c>
      <c r="O276" s="54">
        <f t="shared" si="126"/>
        <v>0</v>
      </c>
      <c r="Q276" s="54"/>
      <c r="R276" s="54">
        <f t="shared" ref="R276:AB276" si="139">+R277+R278+R279+R280+R281+R282+R283</f>
        <v>0</v>
      </c>
      <c r="S276" s="54">
        <f t="shared" si="139"/>
        <v>0</v>
      </c>
      <c r="T276" s="54">
        <f t="shared" si="139"/>
        <v>0</v>
      </c>
      <c r="U276" s="54">
        <f t="shared" si="139"/>
        <v>0</v>
      </c>
      <c r="V276" s="54">
        <f t="shared" si="139"/>
        <v>0</v>
      </c>
      <c r="W276" s="54">
        <f t="shared" si="139"/>
        <v>0</v>
      </c>
      <c r="X276" s="54">
        <f t="shared" si="139"/>
        <v>0</v>
      </c>
      <c r="Y276" s="54">
        <f t="shared" si="139"/>
        <v>0</v>
      </c>
      <c r="Z276" s="54">
        <f t="shared" si="139"/>
        <v>0</v>
      </c>
      <c r="AA276" s="54">
        <f t="shared" si="139"/>
        <v>0</v>
      </c>
      <c r="AB276" s="54">
        <f t="shared" si="139"/>
        <v>0</v>
      </c>
      <c r="AC276" s="54">
        <f t="shared" si="127"/>
        <v>0</v>
      </c>
      <c r="AE276" s="90"/>
      <c r="AF276" s="92"/>
      <c r="AG276" s="125"/>
    </row>
    <row r="277" spans="1:33" x14ac:dyDescent="0.25">
      <c r="A277" s="60">
        <v>10250205401</v>
      </c>
      <c r="B277" s="61" t="s">
        <v>1243</v>
      </c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>
        <f t="shared" si="126"/>
        <v>0</v>
      </c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>
        <f t="shared" si="127"/>
        <v>0</v>
      </c>
      <c r="AE277" s="90"/>
      <c r="AF277" s="92"/>
      <c r="AG277" s="125"/>
    </row>
    <row r="278" spans="1:33" x14ac:dyDescent="0.25">
      <c r="A278" s="60">
        <v>10250205402</v>
      </c>
      <c r="B278" s="61" t="s">
        <v>1244</v>
      </c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>
        <f t="shared" si="126"/>
        <v>0</v>
      </c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>
        <f t="shared" si="127"/>
        <v>0</v>
      </c>
      <c r="AE278" s="90"/>
      <c r="AF278" s="92"/>
      <c r="AG278" s="125"/>
    </row>
    <row r="279" spans="1:33" x14ac:dyDescent="0.25">
      <c r="A279" s="60">
        <v>10250205403</v>
      </c>
      <c r="B279" s="61" t="s">
        <v>1245</v>
      </c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>
        <f t="shared" si="126"/>
        <v>0</v>
      </c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>
        <f t="shared" si="127"/>
        <v>0</v>
      </c>
      <c r="AE279" s="90"/>
      <c r="AF279" s="92"/>
      <c r="AG279" s="125"/>
    </row>
    <row r="280" spans="1:33" x14ac:dyDescent="0.25">
      <c r="A280" s="60">
        <v>10250205404</v>
      </c>
      <c r="B280" s="61" t="s">
        <v>1246</v>
      </c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>
        <f t="shared" si="126"/>
        <v>0</v>
      </c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>
        <f t="shared" si="127"/>
        <v>0</v>
      </c>
      <c r="AE280" s="90"/>
      <c r="AF280" s="92"/>
      <c r="AG280" s="125"/>
    </row>
    <row r="281" spans="1:33" x14ac:dyDescent="0.25">
      <c r="A281" s="60">
        <v>10250205405</v>
      </c>
      <c r="B281" s="61" t="s">
        <v>1247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>
        <f t="shared" si="126"/>
        <v>0</v>
      </c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>
        <f t="shared" si="127"/>
        <v>0</v>
      </c>
      <c r="AE281" s="90"/>
      <c r="AF281" s="92"/>
      <c r="AG281" s="125"/>
    </row>
    <row r="282" spans="1:33" x14ac:dyDescent="0.25">
      <c r="A282" s="60">
        <v>10250205406</v>
      </c>
      <c r="B282" s="61" t="s">
        <v>1248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>
        <f t="shared" si="126"/>
        <v>0</v>
      </c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>
        <f t="shared" si="127"/>
        <v>0</v>
      </c>
      <c r="AE282" s="90"/>
      <c r="AF282" s="92"/>
      <c r="AG282" s="125"/>
    </row>
    <row r="283" spans="1:33" x14ac:dyDescent="0.25">
      <c r="A283" s="60">
        <v>10250205407</v>
      </c>
      <c r="B283" s="61" t="s">
        <v>1249</v>
      </c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>
        <f t="shared" si="126"/>
        <v>0</v>
      </c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>
        <f t="shared" si="127"/>
        <v>0</v>
      </c>
      <c r="AE283" s="90"/>
      <c r="AF283" s="92"/>
      <c r="AG283" s="125"/>
    </row>
    <row r="284" spans="1:33" x14ac:dyDescent="0.25">
      <c r="A284" s="52">
        <v>10250206</v>
      </c>
      <c r="B284" s="53" t="s">
        <v>1250</v>
      </c>
      <c r="C284" s="54">
        <f t="shared" ref="C284:N284" si="140">+C285+C288+C294+C299+C302+C307+C316</f>
        <v>0</v>
      </c>
      <c r="D284" s="54">
        <f t="shared" si="140"/>
        <v>0</v>
      </c>
      <c r="E284" s="54">
        <f t="shared" si="140"/>
        <v>0</v>
      </c>
      <c r="F284" s="54">
        <f t="shared" si="140"/>
        <v>0</v>
      </c>
      <c r="G284" s="54">
        <f t="shared" si="140"/>
        <v>0</v>
      </c>
      <c r="H284" s="54">
        <f t="shared" si="140"/>
        <v>0</v>
      </c>
      <c r="I284" s="54">
        <f t="shared" si="140"/>
        <v>0</v>
      </c>
      <c r="J284" s="54">
        <f t="shared" si="140"/>
        <v>0</v>
      </c>
      <c r="K284" s="54">
        <f t="shared" si="140"/>
        <v>0</v>
      </c>
      <c r="L284" s="54">
        <f t="shared" si="140"/>
        <v>0</v>
      </c>
      <c r="M284" s="54">
        <f t="shared" si="140"/>
        <v>0</v>
      </c>
      <c r="N284" s="54">
        <f t="shared" si="140"/>
        <v>0</v>
      </c>
      <c r="O284" s="54">
        <f t="shared" si="126"/>
        <v>0</v>
      </c>
      <c r="Q284" s="54">
        <v>300850</v>
      </c>
      <c r="R284" s="54">
        <f t="shared" ref="R284:AB284" si="141">+R285+R288+R294+R299+R302+R307+R316</f>
        <v>0</v>
      </c>
      <c r="S284" s="54">
        <f t="shared" si="141"/>
        <v>0</v>
      </c>
      <c r="T284" s="54">
        <f t="shared" si="141"/>
        <v>0</v>
      </c>
      <c r="U284" s="54">
        <f t="shared" si="141"/>
        <v>0</v>
      </c>
      <c r="V284" s="54">
        <f t="shared" si="141"/>
        <v>0</v>
      </c>
      <c r="W284" s="54">
        <f t="shared" si="141"/>
        <v>0</v>
      </c>
      <c r="X284" s="54">
        <f t="shared" si="141"/>
        <v>0</v>
      </c>
      <c r="Y284" s="54">
        <f t="shared" si="141"/>
        <v>0</v>
      </c>
      <c r="Z284" s="54">
        <f t="shared" si="141"/>
        <v>0</v>
      </c>
      <c r="AA284" s="54">
        <f t="shared" si="141"/>
        <v>0</v>
      </c>
      <c r="AB284" s="54">
        <f t="shared" si="141"/>
        <v>0</v>
      </c>
      <c r="AC284" s="54">
        <f t="shared" si="127"/>
        <v>300850</v>
      </c>
      <c r="AE284" s="144" t="s">
        <v>954</v>
      </c>
      <c r="AF284" s="144" t="s">
        <v>955</v>
      </c>
      <c r="AG284" s="145">
        <v>300850</v>
      </c>
    </row>
    <row r="285" spans="1:33" x14ac:dyDescent="0.25">
      <c r="A285" s="57">
        <v>102502061</v>
      </c>
      <c r="B285" s="58" t="s">
        <v>1251</v>
      </c>
      <c r="C285" s="55">
        <f t="shared" ref="C285:N285" si="142">+C286+C287</f>
        <v>0</v>
      </c>
      <c r="D285" s="55">
        <f t="shared" si="142"/>
        <v>0</v>
      </c>
      <c r="E285" s="55">
        <f t="shared" si="142"/>
        <v>0</v>
      </c>
      <c r="F285" s="55">
        <f t="shared" si="142"/>
        <v>0</v>
      </c>
      <c r="G285" s="55">
        <f t="shared" si="142"/>
        <v>0</v>
      </c>
      <c r="H285" s="55">
        <f t="shared" si="142"/>
        <v>0</v>
      </c>
      <c r="I285" s="55">
        <f t="shared" si="142"/>
        <v>0</v>
      </c>
      <c r="J285" s="55">
        <f t="shared" si="142"/>
        <v>0</v>
      </c>
      <c r="K285" s="55">
        <f t="shared" si="142"/>
        <v>0</v>
      </c>
      <c r="L285" s="55">
        <f t="shared" si="142"/>
        <v>0</v>
      </c>
      <c r="M285" s="55">
        <f t="shared" si="142"/>
        <v>0</v>
      </c>
      <c r="N285" s="55">
        <f t="shared" si="142"/>
        <v>0</v>
      </c>
      <c r="O285" s="55">
        <f t="shared" si="126"/>
        <v>0</v>
      </c>
      <c r="Q285" s="55"/>
      <c r="R285" s="55">
        <f t="shared" ref="R285:AB285" si="143">+R286+R287</f>
        <v>0</v>
      </c>
      <c r="S285" s="55">
        <f t="shared" si="143"/>
        <v>0</v>
      </c>
      <c r="T285" s="55">
        <f t="shared" si="143"/>
        <v>0</v>
      </c>
      <c r="U285" s="55">
        <f t="shared" si="143"/>
        <v>0</v>
      </c>
      <c r="V285" s="55">
        <f t="shared" si="143"/>
        <v>0</v>
      </c>
      <c r="W285" s="55">
        <f t="shared" si="143"/>
        <v>0</v>
      </c>
      <c r="X285" s="55">
        <f t="shared" si="143"/>
        <v>0</v>
      </c>
      <c r="Y285" s="55">
        <f t="shared" si="143"/>
        <v>0</v>
      </c>
      <c r="Z285" s="55">
        <f t="shared" si="143"/>
        <v>0</v>
      </c>
      <c r="AA285" s="55">
        <f t="shared" si="143"/>
        <v>0</v>
      </c>
      <c r="AB285" s="55">
        <f t="shared" si="143"/>
        <v>0</v>
      </c>
      <c r="AC285" s="55">
        <f t="shared" si="127"/>
        <v>0</v>
      </c>
      <c r="AE285" s="144"/>
      <c r="AF285" s="144"/>
      <c r="AG285" s="145"/>
    </row>
    <row r="286" spans="1:33" x14ac:dyDescent="0.25">
      <c r="A286" s="60">
        <v>10250206101</v>
      </c>
      <c r="B286" s="61" t="s">
        <v>1252</v>
      </c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>
        <f t="shared" si="126"/>
        <v>0</v>
      </c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>
        <f t="shared" si="127"/>
        <v>0</v>
      </c>
      <c r="AE286" s="144"/>
      <c r="AF286" s="144"/>
      <c r="AG286" s="145"/>
    </row>
    <row r="287" spans="1:33" x14ac:dyDescent="0.25">
      <c r="A287" s="60">
        <v>10250206102</v>
      </c>
      <c r="B287" s="61" t="s">
        <v>1253</v>
      </c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>
        <f t="shared" si="126"/>
        <v>0</v>
      </c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>
        <f t="shared" si="127"/>
        <v>0</v>
      </c>
      <c r="AE287" s="144"/>
      <c r="AF287" s="144"/>
      <c r="AG287" s="145"/>
    </row>
    <row r="288" spans="1:33" x14ac:dyDescent="0.25">
      <c r="A288" s="52">
        <v>102502062</v>
      </c>
      <c r="B288" s="53" t="s">
        <v>957</v>
      </c>
      <c r="C288" s="54">
        <f t="shared" ref="C288:N288" si="144">+C289+C290+C291+C292+C293</f>
        <v>0</v>
      </c>
      <c r="D288" s="54">
        <f t="shared" si="144"/>
        <v>0</v>
      </c>
      <c r="E288" s="54">
        <f t="shared" si="144"/>
        <v>0</v>
      </c>
      <c r="F288" s="54">
        <f t="shared" si="144"/>
        <v>0</v>
      </c>
      <c r="G288" s="54">
        <f t="shared" si="144"/>
        <v>0</v>
      </c>
      <c r="H288" s="54">
        <f t="shared" si="144"/>
        <v>0</v>
      </c>
      <c r="I288" s="54">
        <f t="shared" si="144"/>
        <v>0</v>
      </c>
      <c r="J288" s="54">
        <f t="shared" si="144"/>
        <v>0</v>
      </c>
      <c r="K288" s="54">
        <f t="shared" si="144"/>
        <v>0</v>
      </c>
      <c r="L288" s="54">
        <f t="shared" si="144"/>
        <v>0</v>
      </c>
      <c r="M288" s="54">
        <f t="shared" si="144"/>
        <v>0</v>
      </c>
      <c r="N288" s="54">
        <f t="shared" si="144"/>
        <v>0</v>
      </c>
      <c r="O288" s="54">
        <f t="shared" si="126"/>
        <v>0</v>
      </c>
      <c r="Q288" s="54">
        <v>300850</v>
      </c>
      <c r="R288" s="54">
        <f t="shared" ref="R288:AB288" si="145">+R289+R290+R291+R292+R293</f>
        <v>0</v>
      </c>
      <c r="S288" s="54">
        <f t="shared" si="145"/>
        <v>0</v>
      </c>
      <c r="T288" s="54">
        <f t="shared" si="145"/>
        <v>0</v>
      </c>
      <c r="U288" s="54">
        <f t="shared" si="145"/>
        <v>0</v>
      </c>
      <c r="V288" s="54">
        <f t="shared" si="145"/>
        <v>0</v>
      </c>
      <c r="W288" s="54">
        <f t="shared" si="145"/>
        <v>0</v>
      </c>
      <c r="X288" s="54">
        <f t="shared" si="145"/>
        <v>0</v>
      </c>
      <c r="Y288" s="54">
        <f t="shared" si="145"/>
        <v>0</v>
      </c>
      <c r="Z288" s="54">
        <f t="shared" si="145"/>
        <v>0</v>
      </c>
      <c r="AA288" s="54">
        <f t="shared" si="145"/>
        <v>0</v>
      </c>
      <c r="AB288" s="54">
        <f t="shared" si="145"/>
        <v>0</v>
      </c>
      <c r="AC288" s="54">
        <f t="shared" si="127"/>
        <v>300850</v>
      </c>
      <c r="AE288" s="144" t="s">
        <v>956</v>
      </c>
      <c r="AF288" s="144" t="s">
        <v>957</v>
      </c>
      <c r="AG288" s="145">
        <v>300850</v>
      </c>
    </row>
    <row r="289" spans="1:33" x14ac:dyDescent="0.25">
      <c r="A289" s="60">
        <v>10250206201</v>
      </c>
      <c r="B289" s="61" t="s">
        <v>959</v>
      </c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>
        <f t="shared" si="126"/>
        <v>0</v>
      </c>
      <c r="Q289" s="62">
        <v>300850</v>
      </c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>
        <f t="shared" si="127"/>
        <v>300850</v>
      </c>
      <c r="AE289" s="90" t="s">
        <v>958</v>
      </c>
      <c r="AF289" s="92" t="s">
        <v>959</v>
      </c>
      <c r="AG289" s="126">
        <v>300850</v>
      </c>
    </row>
    <row r="290" spans="1:33" x14ac:dyDescent="0.25">
      <c r="A290" s="60">
        <v>10250206202</v>
      </c>
      <c r="B290" s="61" t="s">
        <v>961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>
        <f t="shared" si="126"/>
        <v>0</v>
      </c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>
        <f t="shared" si="127"/>
        <v>0</v>
      </c>
      <c r="AE290" s="90" t="s">
        <v>960</v>
      </c>
      <c r="AF290" s="92" t="s">
        <v>961</v>
      </c>
      <c r="AG290" s="128"/>
    </row>
    <row r="291" spans="1:33" x14ac:dyDescent="0.25">
      <c r="A291" s="60">
        <v>10250206203</v>
      </c>
      <c r="B291" s="61" t="s">
        <v>1254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>
        <f t="shared" si="126"/>
        <v>0</v>
      </c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>
        <f t="shared" si="127"/>
        <v>0</v>
      </c>
      <c r="AE291" s="90"/>
      <c r="AF291" s="92"/>
      <c r="AG291" s="128"/>
    </row>
    <row r="292" spans="1:33" x14ac:dyDescent="0.25">
      <c r="A292" s="60">
        <v>10250206204</v>
      </c>
      <c r="B292" s="61" t="s">
        <v>1255</v>
      </c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>
        <f t="shared" si="126"/>
        <v>0</v>
      </c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>
        <f t="shared" si="127"/>
        <v>0</v>
      </c>
      <c r="AE292" s="90"/>
      <c r="AF292" s="92"/>
      <c r="AG292" s="128"/>
    </row>
    <row r="293" spans="1:33" x14ac:dyDescent="0.25">
      <c r="A293" s="60">
        <v>10250206205</v>
      </c>
      <c r="B293" s="61" t="s">
        <v>1256</v>
      </c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>
        <f t="shared" si="126"/>
        <v>0</v>
      </c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>
        <f t="shared" si="127"/>
        <v>0</v>
      </c>
      <c r="AE293" s="90"/>
      <c r="AF293" s="92"/>
      <c r="AG293" s="128"/>
    </row>
    <row r="294" spans="1:33" x14ac:dyDescent="0.25">
      <c r="A294" s="52">
        <v>102502063</v>
      </c>
      <c r="B294" s="53" t="s">
        <v>365</v>
      </c>
      <c r="C294" s="54">
        <f t="shared" ref="C294:N294" si="146">+C295+C296+C297+C298</f>
        <v>0</v>
      </c>
      <c r="D294" s="54">
        <f t="shared" si="146"/>
        <v>0</v>
      </c>
      <c r="E294" s="54">
        <f t="shared" si="146"/>
        <v>0</v>
      </c>
      <c r="F294" s="54">
        <f t="shared" si="146"/>
        <v>0</v>
      </c>
      <c r="G294" s="54">
        <f t="shared" si="146"/>
        <v>0</v>
      </c>
      <c r="H294" s="54">
        <f t="shared" si="146"/>
        <v>0</v>
      </c>
      <c r="I294" s="54">
        <f t="shared" si="146"/>
        <v>0</v>
      </c>
      <c r="J294" s="54">
        <f t="shared" si="146"/>
        <v>0</v>
      </c>
      <c r="K294" s="54">
        <f t="shared" si="146"/>
        <v>0</v>
      </c>
      <c r="L294" s="54">
        <f t="shared" si="146"/>
        <v>0</v>
      </c>
      <c r="M294" s="54">
        <f t="shared" si="146"/>
        <v>0</v>
      </c>
      <c r="N294" s="54">
        <f t="shared" si="146"/>
        <v>0</v>
      </c>
      <c r="O294" s="54">
        <f t="shared" si="126"/>
        <v>0</v>
      </c>
      <c r="Q294" s="54">
        <v>14125400</v>
      </c>
      <c r="R294" s="54">
        <f t="shared" ref="R294:AB294" si="147">+R295+R296+R297+R298</f>
        <v>0</v>
      </c>
      <c r="S294" s="54">
        <f t="shared" si="147"/>
        <v>0</v>
      </c>
      <c r="T294" s="54">
        <f t="shared" si="147"/>
        <v>0</v>
      </c>
      <c r="U294" s="54">
        <f t="shared" si="147"/>
        <v>0</v>
      </c>
      <c r="V294" s="54">
        <f t="shared" si="147"/>
        <v>0</v>
      </c>
      <c r="W294" s="54">
        <f t="shared" si="147"/>
        <v>0</v>
      </c>
      <c r="X294" s="54">
        <f t="shared" si="147"/>
        <v>0</v>
      </c>
      <c r="Y294" s="54">
        <f t="shared" si="147"/>
        <v>0</v>
      </c>
      <c r="Z294" s="54">
        <f t="shared" si="147"/>
        <v>0</v>
      </c>
      <c r="AA294" s="54">
        <f t="shared" si="147"/>
        <v>0</v>
      </c>
      <c r="AB294" s="54">
        <f t="shared" si="147"/>
        <v>0</v>
      </c>
      <c r="AC294" s="54">
        <f t="shared" si="127"/>
        <v>14125400</v>
      </c>
      <c r="AE294" s="144" t="s">
        <v>962</v>
      </c>
      <c r="AF294" s="144" t="s">
        <v>963</v>
      </c>
      <c r="AG294" s="145">
        <v>14125400</v>
      </c>
    </row>
    <row r="295" spans="1:33" x14ac:dyDescent="0.25">
      <c r="A295" s="60">
        <v>10250206301</v>
      </c>
      <c r="B295" s="61" t="s">
        <v>367</v>
      </c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>
        <f t="shared" si="126"/>
        <v>0</v>
      </c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>
        <f t="shared" si="127"/>
        <v>0</v>
      </c>
      <c r="AE295" s="144"/>
      <c r="AF295" s="144"/>
      <c r="AG295" s="145"/>
    </row>
    <row r="296" spans="1:33" x14ac:dyDescent="0.25">
      <c r="A296" s="60">
        <v>10250206302</v>
      </c>
      <c r="B296" s="61" t="s">
        <v>369</v>
      </c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>
        <f t="shared" si="126"/>
        <v>0</v>
      </c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>
        <f t="shared" si="127"/>
        <v>0</v>
      </c>
      <c r="AE296" s="144"/>
      <c r="AF296" s="144"/>
      <c r="AG296" s="145"/>
    </row>
    <row r="297" spans="1:33" x14ac:dyDescent="0.25">
      <c r="A297" s="60">
        <v>10250206303</v>
      </c>
      <c r="B297" s="61" t="s">
        <v>371</v>
      </c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>
        <f t="shared" si="126"/>
        <v>0</v>
      </c>
      <c r="Q297" s="62">
        <v>14125400</v>
      </c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>
        <f t="shared" si="127"/>
        <v>14125400</v>
      </c>
      <c r="AE297" s="92" t="s">
        <v>964</v>
      </c>
      <c r="AF297" s="92" t="s">
        <v>371</v>
      </c>
      <c r="AG297" s="128">
        <v>14125400</v>
      </c>
    </row>
    <row r="298" spans="1:33" x14ac:dyDescent="0.25">
      <c r="A298" s="60">
        <v>10250206304</v>
      </c>
      <c r="B298" s="61" t="s">
        <v>373</v>
      </c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>
        <f t="shared" si="126"/>
        <v>0</v>
      </c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>
        <f t="shared" si="127"/>
        <v>0</v>
      </c>
      <c r="AE298" s="92"/>
      <c r="AF298" s="92"/>
      <c r="AG298" s="128"/>
    </row>
    <row r="299" spans="1:33" x14ac:dyDescent="0.25">
      <c r="A299" s="52">
        <v>102502064</v>
      </c>
      <c r="B299" s="53" t="s">
        <v>1257</v>
      </c>
      <c r="C299" s="54">
        <f t="shared" ref="C299:N299" si="148">+C300+C301</f>
        <v>0</v>
      </c>
      <c r="D299" s="54">
        <f t="shared" si="148"/>
        <v>0</v>
      </c>
      <c r="E299" s="54">
        <f t="shared" si="148"/>
        <v>0</v>
      </c>
      <c r="F299" s="54">
        <f t="shared" si="148"/>
        <v>0</v>
      </c>
      <c r="G299" s="54">
        <f t="shared" si="148"/>
        <v>0</v>
      </c>
      <c r="H299" s="54">
        <f t="shared" si="148"/>
        <v>0</v>
      </c>
      <c r="I299" s="54">
        <f t="shared" si="148"/>
        <v>0</v>
      </c>
      <c r="J299" s="54">
        <f t="shared" si="148"/>
        <v>0</v>
      </c>
      <c r="K299" s="54">
        <f t="shared" si="148"/>
        <v>0</v>
      </c>
      <c r="L299" s="54">
        <f t="shared" si="148"/>
        <v>0</v>
      </c>
      <c r="M299" s="54">
        <f t="shared" si="148"/>
        <v>0</v>
      </c>
      <c r="N299" s="54">
        <f t="shared" si="148"/>
        <v>0</v>
      </c>
      <c r="O299" s="54">
        <f t="shared" si="126"/>
        <v>0</v>
      </c>
      <c r="Q299" s="54"/>
      <c r="R299" s="54">
        <f t="shared" ref="R299:AB299" si="149">+R300+R301</f>
        <v>0</v>
      </c>
      <c r="S299" s="54">
        <f t="shared" si="149"/>
        <v>0</v>
      </c>
      <c r="T299" s="54">
        <f t="shared" si="149"/>
        <v>0</v>
      </c>
      <c r="U299" s="54">
        <f t="shared" si="149"/>
        <v>0</v>
      </c>
      <c r="V299" s="54">
        <f t="shared" si="149"/>
        <v>0</v>
      </c>
      <c r="W299" s="54">
        <f t="shared" si="149"/>
        <v>0</v>
      </c>
      <c r="X299" s="54">
        <f t="shared" si="149"/>
        <v>0</v>
      </c>
      <c r="Y299" s="54">
        <f t="shared" si="149"/>
        <v>0</v>
      </c>
      <c r="Z299" s="54">
        <f t="shared" si="149"/>
        <v>0</v>
      </c>
      <c r="AA299" s="54">
        <f t="shared" si="149"/>
        <v>0</v>
      </c>
      <c r="AB299" s="54">
        <f t="shared" si="149"/>
        <v>0</v>
      </c>
      <c r="AC299" s="54">
        <f t="shared" si="127"/>
        <v>0</v>
      </c>
      <c r="AE299" s="92"/>
      <c r="AF299" s="92"/>
      <c r="AG299" s="128"/>
    </row>
    <row r="300" spans="1:33" x14ac:dyDescent="0.25">
      <c r="A300" s="60">
        <v>10250206401</v>
      </c>
      <c r="B300" s="61" t="s">
        <v>1258</v>
      </c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>
        <f t="shared" si="126"/>
        <v>0</v>
      </c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>
        <f t="shared" si="127"/>
        <v>0</v>
      </c>
      <c r="AE300" s="92"/>
      <c r="AF300" s="92"/>
      <c r="AG300" s="128"/>
    </row>
    <row r="301" spans="1:33" x14ac:dyDescent="0.25">
      <c r="A301" s="60">
        <v>10250206402</v>
      </c>
      <c r="B301" s="61" t="s">
        <v>1259</v>
      </c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>
        <f t="shared" si="126"/>
        <v>0</v>
      </c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>
        <f t="shared" si="127"/>
        <v>0</v>
      </c>
      <c r="AE301" s="92"/>
      <c r="AF301" s="92"/>
      <c r="AG301" s="128"/>
    </row>
    <row r="302" spans="1:33" x14ac:dyDescent="0.25">
      <c r="A302" s="52">
        <v>102502065</v>
      </c>
      <c r="B302" s="53" t="s">
        <v>1260</v>
      </c>
      <c r="C302" s="54">
        <f t="shared" ref="C302:N302" si="150">+C303+C304+C305+C306</f>
        <v>0</v>
      </c>
      <c r="D302" s="54">
        <f t="shared" si="150"/>
        <v>0</v>
      </c>
      <c r="E302" s="54">
        <f t="shared" si="150"/>
        <v>0</v>
      </c>
      <c r="F302" s="54">
        <f t="shared" si="150"/>
        <v>0</v>
      </c>
      <c r="G302" s="54">
        <f t="shared" si="150"/>
        <v>0</v>
      </c>
      <c r="H302" s="54">
        <f t="shared" si="150"/>
        <v>0</v>
      </c>
      <c r="I302" s="54">
        <f t="shared" si="150"/>
        <v>0</v>
      </c>
      <c r="J302" s="54">
        <f t="shared" si="150"/>
        <v>0</v>
      </c>
      <c r="K302" s="54">
        <f t="shared" si="150"/>
        <v>0</v>
      </c>
      <c r="L302" s="54">
        <f t="shared" si="150"/>
        <v>0</v>
      </c>
      <c r="M302" s="54">
        <f t="shared" si="150"/>
        <v>0</v>
      </c>
      <c r="N302" s="54">
        <f t="shared" si="150"/>
        <v>0</v>
      </c>
      <c r="O302" s="54">
        <f t="shared" si="126"/>
        <v>0</v>
      </c>
      <c r="Q302" s="54"/>
      <c r="R302" s="54">
        <f t="shared" ref="R302:AB302" si="151">+R303+R304+R305+R306</f>
        <v>0</v>
      </c>
      <c r="S302" s="54">
        <f t="shared" si="151"/>
        <v>0</v>
      </c>
      <c r="T302" s="54">
        <f t="shared" si="151"/>
        <v>0</v>
      </c>
      <c r="U302" s="54">
        <f t="shared" si="151"/>
        <v>0</v>
      </c>
      <c r="V302" s="54">
        <f t="shared" si="151"/>
        <v>0</v>
      </c>
      <c r="W302" s="54">
        <f t="shared" si="151"/>
        <v>0</v>
      </c>
      <c r="X302" s="54">
        <f t="shared" si="151"/>
        <v>0</v>
      </c>
      <c r="Y302" s="54">
        <f t="shared" si="151"/>
        <v>0</v>
      </c>
      <c r="Z302" s="54">
        <f t="shared" si="151"/>
        <v>0</v>
      </c>
      <c r="AA302" s="54">
        <f t="shared" si="151"/>
        <v>0</v>
      </c>
      <c r="AB302" s="54">
        <f t="shared" si="151"/>
        <v>0</v>
      </c>
      <c r="AC302" s="54">
        <f t="shared" si="127"/>
        <v>0</v>
      </c>
      <c r="AE302" s="92"/>
      <c r="AF302" s="92"/>
      <c r="AG302" s="128"/>
    </row>
    <row r="303" spans="1:33" x14ac:dyDescent="0.25">
      <c r="A303" s="60">
        <v>10250206501</v>
      </c>
      <c r="B303" s="61" t="s">
        <v>1261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>
        <f t="shared" si="126"/>
        <v>0</v>
      </c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>
        <f t="shared" si="127"/>
        <v>0</v>
      </c>
      <c r="AE303" s="92"/>
      <c r="AF303" s="92"/>
      <c r="AG303" s="128"/>
    </row>
    <row r="304" spans="1:33" x14ac:dyDescent="0.25">
      <c r="A304" s="60">
        <v>10250206502</v>
      </c>
      <c r="B304" s="61" t="s">
        <v>1262</v>
      </c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>
        <f t="shared" si="126"/>
        <v>0</v>
      </c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>
        <f t="shared" si="127"/>
        <v>0</v>
      </c>
      <c r="AE304" s="92"/>
      <c r="AF304" s="92"/>
      <c r="AG304" s="128"/>
    </row>
    <row r="305" spans="1:33" x14ac:dyDescent="0.25">
      <c r="A305" s="60">
        <v>10250206503</v>
      </c>
      <c r="B305" s="61" t="s">
        <v>1263</v>
      </c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>
        <f t="shared" si="126"/>
        <v>0</v>
      </c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>
        <f t="shared" si="127"/>
        <v>0</v>
      </c>
      <c r="AE305" s="92"/>
      <c r="AF305" s="92"/>
      <c r="AG305" s="128"/>
    </row>
    <row r="306" spans="1:33" x14ac:dyDescent="0.25">
      <c r="A306" s="60">
        <v>102502066</v>
      </c>
      <c r="B306" s="61" t="s">
        <v>375</v>
      </c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>
        <f t="shared" si="126"/>
        <v>0</v>
      </c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>
        <f t="shared" si="127"/>
        <v>0</v>
      </c>
      <c r="AE306" s="92"/>
      <c r="AF306" s="92"/>
      <c r="AG306" s="128"/>
    </row>
    <row r="307" spans="1:33" x14ac:dyDescent="0.25">
      <c r="A307" s="52">
        <v>102502067</v>
      </c>
      <c r="B307" s="53" t="s">
        <v>377</v>
      </c>
      <c r="C307" s="54">
        <f t="shared" ref="C307:N307" si="152">+C308+C309+C310+C311+C312+C313+C314+C315</f>
        <v>0</v>
      </c>
      <c r="D307" s="54">
        <f t="shared" si="152"/>
        <v>0</v>
      </c>
      <c r="E307" s="54">
        <f t="shared" si="152"/>
        <v>0</v>
      </c>
      <c r="F307" s="54">
        <f t="shared" si="152"/>
        <v>0</v>
      </c>
      <c r="G307" s="54">
        <f t="shared" si="152"/>
        <v>0</v>
      </c>
      <c r="H307" s="54">
        <f t="shared" si="152"/>
        <v>0</v>
      </c>
      <c r="I307" s="54">
        <f t="shared" si="152"/>
        <v>0</v>
      </c>
      <c r="J307" s="54">
        <f t="shared" si="152"/>
        <v>0</v>
      </c>
      <c r="K307" s="54">
        <f t="shared" si="152"/>
        <v>0</v>
      </c>
      <c r="L307" s="54">
        <f t="shared" si="152"/>
        <v>0</v>
      </c>
      <c r="M307" s="54">
        <f t="shared" si="152"/>
        <v>0</v>
      </c>
      <c r="N307" s="54">
        <f t="shared" si="152"/>
        <v>0</v>
      </c>
      <c r="O307" s="54">
        <f t="shared" si="126"/>
        <v>0</v>
      </c>
      <c r="Q307" s="54">
        <v>24000</v>
      </c>
      <c r="R307" s="54">
        <f t="shared" ref="R307:AB307" si="153">+R308+R309+R310+R311+R312+R313+R314+R315</f>
        <v>0</v>
      </c>
      <c r="S307" s="54">
        <f t="shared" si="153"/>
        <v>0</v>
      </c>
      <c r="T307" s="54">
        <f t="shared" si="153"/>
        <v>0</v>
      </c>
      <c r="U307" s="54">
        <f t="shared" si="153"/>
        <v>0</v>
      </c>
      <c r="V307" s="54">
        <f t="shared" si="153"/>
        <v>0</v>
      </c>
      <c r="W307" s="54">
        <f t="shared" si="153"/>
        <v>0</v>
      </c>
      <c r="X307" s="54">
        <f t="shared" si="153"/>
        <v>0</v>
      </c>
      <c r="Y307" s="54">
        <f t="shared" si="153"/>
        <v>0</v>
      </c>
      <c r="Z307" s="54">
        <f t="shared" si="153"/>
        <v>0</v>
      </c>
      <c r="AA307" s="54">
        <f t="shared" si="153"/>
        <v>0</v>
      </c>
      <c r="AB307" s="54">
        <f t="shared" si="153"/>
        <v>0</v>
      </c>
      <c r="AC307" s="54">
        <f t="shared" si="127"/>
        <v>24000</v>
      </c>
      <c r="AE307" s="144" t="s">
        <v>965</v>
      </c>
      <c r="AF307" s="144" t="s">
        <v>377</v>
      </c>
      <c r="AG307" s="145">
        <v>24000</v>
      </c>
    </row>
    <row r="308" spans="1:33" x14ac:dyDescent="0.25">
      <c r="A308" s="60">
        <v>10250206701</v>
      </c>
      <c r="B308" s="61" t="s">
        <v>1264</v>
      </c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>
        <f t="shared" si="126"/>
        <v>0</v>
      </c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>
        <f t="shared" si="127"/>
        <v>0</v>
      </c>
      <c r="AE308" s="144"/>
      <c r="AF308" s="144"/>
      <c r="AG308" s="145"/>
    </row>
    <row r="309" spans="1:33" x14ac:dyDescent="0.25">
      <c r="A309" s="60">
        <v>10250206702</v>
      </c>
      <c r="B309" s="61" t="s">
        <v>1265</v>
      </c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>
        <f t="shared" si="126"/>
        <v>0</v>
      </c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>
        <f t="shared" si="127"/>
        <v>0</v>
      </c>
      <c r="AE309" s="144"/>
      <c r="AF309" s="144"/>
      <c r="AG309" s="145"/>
    </row>
    <row r="310" spans="1:33" x14ac:dyDescent="0.25">
      <c r="A310" s="60">
        <v>10250206703</v>
      </c>
      <c r="B310" s="61" t="s">
        <v>1266</v>
      </c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>
        <f t="shared" si="126"/>
        <v>0</v>
      </c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>
        <f t="shared" si="127"/>
        <v>0</v>
      </c>
      <c r="AE310" s="144"/>
      <c r="AF310" s="144"/>
      <c r="AG310" s="145"/>
    </row>
    <row r="311" spans="1:33" x14ac:dyDescent="0.25">
      <c r="A311" s="60">
        <v>10250206704</v>
      </c>
      <c r="B311" s="61" t="s">
        <v>1267</v>
      </c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>
        <f t="shared" ref="O311:O374" si="154">SUM(C311:N311)</f>
        <v>0</v>
      </c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>
        <f t="shared" ref="AC311:AC374" si="155">SUM(Q311:AB311)</f>
        <v>0</v>
      </c>
      <c r="AE311" s="144"/>
      <c r="AF311" s="144"/>
      <c r="AG311" s="145"/>
    </row>
    <row r="312" spans="1:33" x14ac:dyDescent="0.25">
      <c r="A312" s="60">
        <v>10250206705</v>
      </c>
      <c r="B312" s="61" t="s">
        <v>1268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>
        <f t="shared" si="154"/>
        <v>0</v>
      </c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>
        <f t="shared" si="155"/>
        <v>0</v>
      </c>
      <c r="AE312" s="144"/>
      <c r="AF312" s="144"/>
      <c r="AG312" s="145"/>
    </row>
    <row r="313" spans="1:33" x14ac:dyDescent="0.25">
      <c r="A313" s="60">
        <v>10250206706</v>
      </c>
      <c r="B313" s="61" t="s">
        <v>1269</v>
      </c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>
        <f t="shared" si="154"/>
        <v>0</v>
      </c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>
        <f t="shared" si="155"/>
        <v>0</v>
      </c>
      <c r="AE313" s="144"/>
      <c r="AF313" s="144"/>
      <c r="AG313" s="145"/>
    </row>
    <row r="314" spans="1:33" x14ac:dyDescent="0.25">
      <c r="A314" s="60">
        <v>10250206709</v>
      </c>
      <c r="B314" s="61" t="s">
        <v>967</v>
      </c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>
        <f t="shared" si="154"/>
        <v>0</v>
      </c>
      <c r="Q314" s="62">
        <v>24000</v>
      </c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>
        <f t="shared" si="155"/>
        <v>24000</v>
      </c>
      <c r="AE314" s="92" t="s">
        <v>966</v>
      </c>
      <c r="AF314" s="92" t="s">
        <v>967</v>
      </c>
      <c r="AG314" s="128">
        <v>24000</v>
      </c>
    </row>
    <row r="315" spans="1:33" x14ac:dyDescent="0.25">
      <c r="A315" s="60">
        <v>102502068</v>
      </c>
      <c r="B315" s="61" t="s">
        <v>383</v>
      </c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>
        <f t="shared" si="154"/>
        <v>0</v>
      </c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>
        <f t="shared" si="155"/>
        <v>0</v>
      </c>
      <c r="AE315" s="92"/>
      <c r="AF315" s="92"/>
      <c r="AG315" s="128"/>
    </row>
    <row r="316" spans="1:33" x14ac:dyDescent="0.25">
      <c r="A316" s="52">
        <v>102502069</v>
      </c>
      <c r="B316" s="53" t="s">
        <v>385</v>
      </c>
      <c r="C316" s="54">
        <f t="shared" ref="C316:N316" si="156">+C317+C318</f>
        <v>0</v>
      </c>
      <c r="D316" s="54">
        <f t="shared" si="156"/>
        <v>0</v>
      </c>
      <c r="E316" s="54">
        <f t="shared" si="156"/>
        <v>0</v>
      </c>
      <c r="F316" s="54">
        <f t="shared" si="156"/>
        <v>0</v>
      </c>
      <c r="G316" s="54">
        <f t="shared" si="156"/>
        <v>0</v>
      </c>
      <c r="H316" s="54">
        <f t="shared" si="156"/>
        <v>0</v>
      </c>
      <c r="I316" s="54">
        <f t="shared" si="156"/>
        <v>0</v>
      </c>
      <c r="J316" s="54">
        <f t="shared" si="156"/>
        <v>0</v>
      </c>
      <c r="K316" s="54">
        <f t="shared" si="156"/>
        <v>0</v>
      </c>
      <c r="L316" s="54">
        <f t="shared" si="156"/>
        <v>0</v>
      </c>
      <c r="M316" s="54">
        <f t="shared" si="156"/>
        <v>0</v>
      </c>
      <c r="N316" s="54">
        <f t="shared" si="156"/>
        <v>0</v>
      </c>
      <c r="O316" s="54">
        <f t="shared" si="154"/>
        <v>0</v>
      </c>
      <c r="Q316" s="54"/>
      <c r="R316" s="54">
        <f t="shared" ref="R316:AB316" si="157">+R317+R318</f>
        <v>0</v>
      </c>
      <c r="S316" s="54">
        <f t="shared" si="157"/>
        <v>0</v>
      </c>
      <c r="T316" s="54">
        <f t="shared" si="157"/>
        <v>0</v>
      </c>
      <c r="U316" s="54">
        <f t="shared" si="157"/>
        <v>0</v>
      </c>
      <c r="V316" s="54">
        <f t="shared" si="157"/>
        <v>0</v>
      </c>
      <c r="W316" s="54">
        <f t="shared" si="157"/>
        <v>0</v>
      </c>
      <c r="X316" s="54">
        <f t="shared" si="157"/>
        <v>0</v>
      </c>
      <c r="Y316" s="54">
        <f t="shared" si="157"/>
        <v>0</v>
      </c>
      <c r="Z316" s="54">
        <f t="shared" si="157"/>
        <v>0</v>
      </c>
      <c r="AA316" s="54">
        <f t="shared" si="157"/>
        <v>0</v>
      </c>
      <c r="AB316" s="54">
        <f t="shared" si="157"/>
        <v>0</v>
      </c>
      <c r="AC316" s="54">
        <f t="shared" si="155"/>
        <v>0</v>
      </c>
      <c r="AE316" s="92"/>
      <c r="AF316" s="92"/>
      <c r="AG316" s="128"/>
    </row>
    <row r="317" spans="1:33" x14ac:dyDescent="0.25">
      <c r="A317" s="60">
        <v>10250206901</v>
      </c>
      <c r="B317" s="61" t="s">
        <v>827</v>
      </c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>
        <f t="shared" si="154"/>
        <v>0</v>
      </c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>
        <f t="shared" si="155"/>
        <v>0</v>
      </c>
      <c r="AE317" s="92"/>
      <c r="AF317" s="92"/>
      <c r="AG317" s="128"/>
    </row>
    <row r="318" spans="1:33" x14ac:dyDescent="0.25">
      <c r="A318" s="60">
        <v>10250206902</v>
      </c>
      <c r="B318" s="61" t="s">
        <v>389</v>
      </c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>
        <f t="shared" si="154"/>
        <v>0</v>
      </c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>
        <f t="shared" si="155"/>
        <v>0</v>
      </c>
      <c r="AE318" s="92"/>
      <c r="AF318" s="92"/>
      <c r="AG318" s="128"/>
    </row>
    <row r="319" spans="1:33" x14ac:dyDescent="0.25">
      <c r="A319" s="52">
        <v>10250207</v>
      </c>
      <c r="B319" s="53" t="s">
        <v>391</v>
      </c>
      <c r="C319" s="54">
        <f t="shared" ref="C319:N319" si="158">+C320+C323</f>
        <v>12476766.359166667</v>
      </c>
      <c r="D319" s="54">
        <f t="shared" si="158"/>
        <v>35876766.359166667</v>
      </c>
      <c r="E319" s="54">
        <f t="shared" si="158"/>
        <v>12476766.359166667</v>
      </c>
      <c r="F319" s="54">
        <f t="shared" si="158"/>
        <v>12476766.359166667</v>
      </c>
      <c r="G319" s="54">
        <f t="shared" si="158"/>
        <v>12476766.359166667</v>
      </c>
      <c r="H319" s="54">
        <f t="shared" si="158"/>
        <v>12476766.359166667</v>
      </c>
      <c r="I319" s="54">
        <f t="shared" si="158"/>
        <v>12476766.359166667</v>
      </c>
      <c r="J319" s="54">
        <f t="shared" si="158"/>
        <v>7676766.3591666669</v>
      </c>
      <c r="K319" s="54">
        <f t="shared" si="158"/>
        <v>33933289.359166667</v>
      </c>
      <c r="L319" s="54">
        <f t="shared" si="158"/>
        <v>7676766.3591666669</v>
      </c>
      <c r="M319" s="54">
        <f t="shared" si="158"/>
        <v>7499047.0491666049</v>
      </c>
      <c r="N319" s="54">
        <f t="shared" si="158"/>
        <v>7676766.3591666669</v>
      </c>
      <c r="O319" s="54">
        <f t="shared" si="154"/>
        <v>175200000</v>
      </c>
      <c r="Q319" s="54">
        <v>16294830</v>
      </c>
      <c r="R319" s="54">
        <f t="shared" ref="R319:AB319" si="159">+R320+R323</f>
        <v>0</v>
      </c>
      <c r="S319" s="54">
        <f t="shared" si="159"/>
        <v>0</v>
      </c>
      <c r="T319" s="54">
        <f t="shared" si="159"/>
        <v>0</v>
      </c>
      <c r="U319" s="54">
        <f t="shared" si="159"/>
        <v>0</v>
      </c>
      <c r="V319" s="54">
        <f t="shared" si="159"/>
        <v>0</v>
      </c>
      <c r="W319" s="54">
        <f t="shared" si="159"/>
        <v>0</v>
      </c>
      <c r="X319" s="54">
        <f t="shared" si="159"/>
        <v>0</v>
      </c>
      <c r="Y319" s="54">
        <f t="shared" si="159"/>
        <v>0</v>
      </c>
      <c r="Z319" s="54">
        <f t="shared" si="159"/>
        <v>0</v>
      </c>
      <c r="AA319" s="54">
        <f t="shared" si="159"/>
        <v>0</v>
      </c>
      <c r="AB319" s="54">
        <f t="shared" si="159"/>
        <v>0</v>
      </c>
      <c r="AC319" s="54">
        <f t="shared" si="155"/>
        <v>16294830</v>
      </c>
      <c r="AE319" s="144" t="s">
        <v>968</v>
      </c>
      <c r="AF319" s="144" t="s">
        <v>969</v>
      </c>
      <c r="AG319" s="145">
        <v>16294830</v>
      </c>
    </row>
    <row r="320" spans="1:33" x14ac:dyDescent="0.25">
      <c r="A320" s="57">
        <v>102502072</v>
      </c>
      <c r="B320" s="58" t="s">
        <v>426</v>
      </c>
      <c r="C320" s="55">
        <f t="shared" ref="C320:N320" si="160">+C321+C322</f>
        <v>12476766.359166667</v>
      </c>
      <c r="D320" s="55">
        <f t="shared" si="160"/>
        <v>35876766.359166667</v>
      </c>
      <c r="E320" s="55">
        <f t="shared" si="160"/>
        <v>12476766.359166667</v>
      </c>
      <c r="F320" s="55">
        <f t="shared" si="160"/>
        <v>12476766.359166667</v>
      </c>
      <c r="G320" s="55">
        <f t="shared" si="160"/>
        <v>12476766.359166667</v>
      </c>
      <c r="H320" s="55">
        <f t="shared" si="160"/>
        <v>12476766.359166667</v>
      </c>
      <c r="I320" s="55">
        <f t="shared" si="160"/>
        <v>12476766.359166667</v>
      </c>
      <c r="J320" s="55">
        <f t="shared" si="160"/>
        <v>7676766.3591666669</v>
      </c>
      <c r="K320" s="55">
        <f t="shared" si="160"/>
        <v>33933289.359166667</v>
      </c>
      <c r="L320" s="55">
        <f t="shared" si="160"/>
        <v>7676766.3591666669</v>
      </c>
      <c r="M320" s="55">
        <f t="shared" si="160"/>
        <v>7499047.0491666049</v>
      </c>
      <c r="N320" s="55">
        <f t="shared" si="160"/>
        <v>7676766.3591666669</v>
      </c>
      <c r="O320" s="55">
        <f t="shared" si="154"/>
        <v>175200000</v>
      </c>
      <c r="Q320" s="55">
        <v>16294830</v>
      </c>
      <c r="R320" s="55">
        <f t="shared" ref="R320:AB320" si="161">+R321+R322</f>
        <v>0</v>
      </c>
      <c r="S320" s="55">
        <f t="shared" si="161"/>
        <v>0</v>
      </c>
      <c r="T320" s="55">
        <f t="shared" si="161"/>
        <v>0</v>
      </c>
      <c r="U320" s="55">
        <f t="shared" si="161"/>
        <v>0</v>
      </c>
      <c r="V320" s="55">
        <f t="shared" si="161"/>
        <v>0</v>
      </c>
      <c r="W320" s="55">
        <f t="shared" si="161"/>
        <v>0</v>
      </c>
      <c r="X320" s="55">
        <f t="shared" si="161"/>
        <v>0</v>
      </c>
      <c r="Y320" s="55">
        <f t="shared" si="161"/>
        <v>0</v>
      </c>
      <c r="Z320" s="55">
        <f t="shared" si="161"/>
        <v>0</v>
      </c>
      <c r="AA320" s="55">
        <f t="shared" si="161"/>
        <v>0</v>
      </c>
      <c r="AB320" s="55">
        <f t="shared" si="161"/>
        <v>0</v>
      </c>
      <c r="AC320" s="55">
        <f t="shared" si="155"/>
        <v>16294830</v>
      </c>
      <c r="AE320" s="82" t="s">
        <v>970</v>
      </c>
      <c r="AF320" s="82" t="s">
        <v>426</v>
      </c>
      <c r="AG320" s="123">
        <v>16294830</v>
      </c>
    </row>
    <row r="321" spans="1:33" x14ac:dyDescent="0.25">
      <c r="A321" s="60">
        <v>10250207201</v>
      </c>
      <c r="B321" s="61" t="s">
        <v>428</v>
      </c>
      <c r="C321" s="62">
        <v>12476766.359166667</v>
      </c>
      <c r="D321" s="62">
        <v>35876766.359166667</v>
      </c>
      <c r="E321" s="62">
        <v>12476766.359166667</v>
      </c>
      <c r="F321" s="62">
        <v>12476766.359166667</v>
      </c>
      <c r="G321" s="62">
        <v>12476766.359166667</v>
      </c>
      <c r="H321" s="62">
        <v>12476766.359166667</v>
      </c>
      <c r="I321" s="62">
        <v>12476766.359166667</v>
      </c>
      <c r="J321" s="62">
        <v>7676766.3591666669</v>
      </c>
      <c r="K321" s="62">
        <v>33933289.359166667</v>
      </c>
      <c r="L321" s="62">
        <v>7676766.3591666669</v>
      </c>
      <c r="M321" s="62">
        <v>7499047.0491666049</v>
      </c>
      <c r="N321" s="62">
        <v>7676766.3591666669</v>
      </c>
      <c r="O321" s="62">
        <v>175200000</v>
      </c>
      <c r="Q321" s="62">
        <v>16294830</v>
      </c>
      <c r="R321" s="62">
        <v>0</v>
      </c>
      <c r="S321" s="62">
        <v>0</v>
      </c>
      <c r="T321" s="62">
        <v>0</v>
      </c>
      <c r="U321" s="62">
        <v>0</v>
      </c>
      <c r="V321" s="62">
        <v>0</v>
      </c>
      <c r="W321" s="62">
        <v>0</v>
      </c>
      <c r="X321" s="62">
        <v>0</v>
      </c>
      <c r="Y321" s="62">
        <v>0</v>
      </c>
      <c r="Z321" s="62">
        <v>0</v>
      </c>
      <c r="AA321" s="62">
        <v>0</v>
      </c>
      <c r="AB321" s="62">
        <v>0</v>
      </c>
      <c r="AC321" s="62">
        <f t="shared" si="155"/>
        <v>16294830</v>
      </c>
      <c r="AE321" s="92" t="s">
        <v>971</v>
      </c>
      <c r="AF321" s="92" t="s">
        <v>428</v>
      </c>
      <c r="AG321" s="128">
        <v>16294830</v>
      </c>
    </row>
    <row r="322" spans="1:33" x14ac:dyDescent="0.25">
      <c r="A322" s="60">
        <v>10250207202</v>
      </c>
      <c r="B322" s="61" t="s">
        <v>432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>
        <f t="shared" si="154"/>
        <v>0</v>
      </c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>
        <f t="shared" si="155"/>
        <v>0</v>
      </c>
      <c r="AE322" s="92"/>
      <c r="AF322" s="92"/>
      <c r="AG322" s="128"/>
    </row>
    <row r="323" spans="1:33" x14ac:dyDescent="0.25">
      <c r="A323" s="52">
        <v>102502073</v>
      </c>
      <c r="B323" s="53" t="s">
        <v>436</v>
      </c>
      <c r="C323" s="54">
        <f t="shared" ref="C323:N323" si="162">+C324+C325+C326</f>
        <v>0</v>
      </c>
      <c r="D323" s="54">
        <f t="shared" si="162"/>
        <v>0</v>
      </c>
      <c r="E323" s="54">
        <f t="shared" si="162"/>
        <v>0</v>
      </c>
      <c r="F323" s="54">
        <f t="shared" si="162"/>
        <v>0</v>
      </c>
      <c r="G323" s="54">
        <f t="shared" si="162"/>
        <v>0</v>
      </c>
      <c r="H323" s="54">
        <f t="shared" si="162"/>
        <v>0</v>
      </c>
      <c r="I323" s="54">
        <f t="shared" si="162"/>
        <v>0</v>
      </c>
      <c r="J323" s="54">
        <f t="shared" si="162"/>
        <v>0</v>
      </c>
      <c r="K323" s="54">
        <f t="shared" si="162"/>
        <v>0</v>
      </c>
      <c r="L323" s="54">
        <f t="shared" si="162"/>
        <v>0</v>
      </c>
      <c r="M323" s="54">
        <f t="shared" si="162"/>
        <v>0</v>
      </c>
      <c r="N323" s="54">
        <f t="shared" si="162"/>
        <v>0</v>
      </c>
      <c r="O323" s="54">
        <f t="shared" si="154"/>
        <v>0</v>
      </c>
      <c r="Q323" s="54"/>
      <c r="R323" s="54">
        <f t="shared" ref="R323:AB323" si="163">+R324+R325+R326</f>
        <v>0</v>
      </c>
      <c r="S323" s="54">
        <f t="shared" si="163"/>
        <v>0</v>
      </c>
      <c r="T323" s="54">
        <f t="shared" si="163"/>
        <v>0</v>
      </c>
      <c r="U323" s="54">
        <f t="shared" si="163"/>
        <v>0</v>
      </c>
      <c r="V323" s="54">
        <f t="shared" si="163"/>
        <v>0</v>
      </c>
      <c r="W323" s="54">
        <f t="shared" si="163"/>
        <v>0</v>
      </c>
      <c r="X323" s="54">
        <f t="shared" si="163"/>
        <v>0</v>
      </c>
      <c r="Y323" s="54">
        <f t="shared" si="163"/>
        <v>0</v>
      </c>
      <c r="Z323" s="54">
        <f t="shared" si="163"/>
        <v>0</v>
      </c>
      <c r="AA323" s="54">
        <f t="shared" si="163"/>
        <v>0</v>
      </c>
      <c r="AB323" s="54">
        <f t="shared" si="163"/>
        <v>0</v>
      </c>
      <c r="AC323" s="54">
        <f t="shared" si="155"/>
        <v>0</v>
      </c>
      <c r="AE323" s="92"/>
      <c r="AF323" s="92"/>
      <c r="AG323" s="128"/>
    </row>
    <row r="324" spans="1:33" x14ac:dyDescent="0.25">
      <c r="A324" s="60">
        <v>10250207301</v>
      </c>
      <c r="B324" s="61" t="s">
        <v>1270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>
        <f t="shared" si="154"/>
        <v>0</v>
      </c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>
        <f t="shared" si="155"/>
        <v>0</v>
      </c>
      <c r="AE324" s="92"/>
      <c r="AF324" s="92"/>
      <c r="AG324" s="128"/>
    </row>
    <row r="325" spans="1:33" x14ac:dyDescent="0.25">
      <c r="A325" s="60">
        <v>10250207302</v>
      </c>
      <c r="B325" s="61" t="s">
        <v>1271</v>
      </c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>
        <f t="shared" si="154"/>
        <v>0</v>
      </c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>
        <f t="shared" si="155"/>
        <v>0</v>
      </c>
      <c r="AE325" s="92"/>
      <c r="AF325" s="92"/>
      <c r="AG325" s="128"/>
    </row>
    <row r="326" spans="1:33" x14ac:dyDescent="0.25">
      <c r="A326" s="60">
        <v>10250207303</v>
      </c>
      <c r="B326" s="61" t="s">
        <v>438</v>
      </c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>
        <f t="shared" si="154"/>
        <v>0</v>
      </c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>
        <f t="shared" si="155"/>
        <v>0</v>
      </c>
      <c r="AE326" s="92"/>
      <c r="AF326" s="92"/>
      <c r="AG326" s="128"/>
    </row>
    <row r="327" spans="1:33" x14ac:dyDescent="0.25">
      <c r="A327" s="52">
        <v>10250208</v>
      </c>
      <c r="B327" s="53" t="s">
        <v>440</v>
      </c>
      <c r="C327" s="54">
        <f t="shared" ref="C327:N327" si="164">+C328+C338+C345</f>
        <v>139800334.87574261</v>
      </c>
      <c r="D327" s="54">
        <f t="shared" si="164"/>
        <v>182920334.87574261</v>
      </c>
      <c r="E327" s="54">
        <f t="shared" si="164"/>
        <v>191520334.87574261</v>
      </c>
      <c r="F327" s="54">
        <f t="shared" si="164"/>
        <v>189420334.87574261</v>
      </c>
      <c r="G327" s="54">
        <f t="shared" si="164"/>
        <v>189420334.87574261</v>
      </c>
      <c r="H327" s="54">
        <f t="shared" si="164"/>
        <v>183320334.87574261</v>
      </c>
      <c r="I327" s="54">
        <f t="shared" si="164"/>
        <v>179420334.87574261</v>
      </c>
      <c r="J327" s="54">
        <f t="shared" si="164"/>
        <v>183620334.87574261</v>
      </c>
      <c r="K327" s="54">
        <f t="shared" si="164"/>
        <v>181520334.87574261</v>
      </c>
      <c r="L327" s="54">
        <f t="shared" si="164"/>
        <v>187820334.875743</v>
      </c>
      <c r="M327" s="54">
        <f t="shared" si="164"/>
        <v>192481994.26725143</v>
      </c>
      <c r="N327" s="54">
        <f t="shared" si="164"/>
        <v>131820334.87574263</v>
      </c>
      <c r="O327" s="54">
        <f t="shared" si="154"/>
        <v>2133085677.9004209</v>
      </c>
      <c r="Q327" s="54">
        <v>0</v>
      </c>
      <c r="R327" s="54">
        <f t="shared" ref="R327:AB327" si="165">+R328+R338+R345</f>
        <v>0</v>
      </c>
      <c r="S327" s="54">
        <f t="shared" si="165"/>
        <v>0</v>
      </c>
      <c r="T327" s="54">
        <f t="shared" si="165"/>
        <v>0</v>
      </c>
      <c r="U327" s="54">
        <f t="shared" si="165"/>
        <v>0</v>
      </c>
      <c r="V327" s="54">
        <f t="shared" si="165"/>
        <v>0</v>
      </c>
      <c r="W327" s="54">
        <f t="shared" si="165"/>
        <v>0</v>
      </c>
      <c r="X327" s="54">
        <f t="shared" si="165"/>
        <v>0</v>
      </c>
      <c r="Y327" s="54">
        <f t="shared" si="165"/>
        <v>0</v>
      </c>
      <c r="Z327" s="54">
        <f t="shared" si="165"/>
        <v>0</v>
      </c>
      <c r="AA327" s="54">
        <f t="shared" si="165"/>
        <v>0</v>
      </c>
      <c r="AB327" s="54">
        <f t="shared" si="165"/>
        <v>0</v>
      </c>
      <c r="AC327" s="54">
        <f t="shared" si="155"/>
        <v>0</v>
      </c>
      <c r="AE327" s="144" t="s">
        <v>972</v>
      </c>
      <c r="AF327" s="144" t="s">
        <v>440</v>
      </c>
      <c r="AG327" s="145">
        <v>0</v>
      </c>
    </row>
    <row r="328" spans="1:33" x14ac:dyDescent="0.25">
      <c r="A328" s="57">
        <v>102502083</v>
      </c>
      <c r="B328" s="58" t="s">
        <v>974</v>
      </c>
      <c r="C328" s="55">
        <f t="shared" ref="C328:N328" si="166">+C329+C330+C331+C332+C333+C334+C335+C336+C337</f>
        <v>139800334.87574261</v>
      </c>
      <c r="D328" s="55">
        <f t="shared" si="166"/>
        <v>182920334.87574261</v>
      </c>
      <c r="E328" s="55">
        <f t="shared" si="166"/>
        <v>191520334.87574261</v>
      </c>
      <c r="F328" s="55">
        <f t="shared" si="166"/>
        <v>189420334.87574261</v>
      </c>
      <c r="G328" s="55">
        <f t="shared" si="166"/>
        <v>189420334.87574261</v>
      </c>
      <c r="H328" s="55">
        <f t="shared" si="166"/>
        <v>183320334.87574261</v>
      </c>
      <c r="I328" s="55">
        <f t="shared" si="166"/>
        <v>179420334.87574261</v>
      </c>
      <c r="J328" s="55">
        <f t="shared" si="166"/>
        <v>183620334.87574261</v>
      </c>
      <c r="K328" s="55">
        <f t="shared" si="166"/>
        <v>181520334.87574261</v>
      </c>
      <c r="L328" s="55">
        <f t="shared" si="166"/>
        <v>187820334.875743</v>
      </c>
      <c r="M328" s="55">
        <f t="shared" si="166"/>
        <v>192481994.26725143</v>
      </c>
      <c r="N328" s="55">
        <f t="shared" si="166"/>
        <v>131820334.87574263</v>
      </c>
      <c r="O328" s="55">
        <f t="shared" si="154"/>
        <v>2133085677.9004209</v>
      </c>
      <c r="Q328" s="55">
        <v>0</v>
      </c>
      <c r="R328" s="55">
        <f t="shared" ref="R328:AB328" si="167">+R329+R330+R331+R332+R333+R334+R335+R336+R337</f>
        <v>0</v>
      </c>
      <c r="S328" s="55">
        <f t="shared" si="167"/>
        <v>0</v>
      </c>
      <c r="T328" s="55">
        <f t="shared" si="167"/>
        <v>0</v>
      </c>
      <c r="U328" s="55">
        <f t="shared" si="167"/>
        <v>0</v>
      </c>
      <c r="V328" s="55">
        <f t="shared" si="167"/>
        <v>0</v>
      </c>
      <c r="W328" s="55">
        <f t="shared" si="167"/>
        <v>0</v>
      </c>
      <c r="X328" s="55">
        <f t="shared" si="167"/>
        <v>0</v>
      </c>
      <c r="Y328" s="55">
        <f t="shared" si="167"/>
        <v>0</v>
      </c>
      <c r="Z328" s="55">
        <f t="shared" si="167"/>
        <v>0</v>
      </c>
      <c r="AA328" s="55">
        <f t="shared" si="167"/>
        <v>0</v>
      </c>
      <c r="AB328" s="55">
        <f t="shared" si="167"/>
        <v>0</v>
      </c>
      <c r="AC328" s="55">
        <f t="shared" si="155"/>
        <v>0</v>
      </c>
      <c r="AE328" s="82" t="s">
        <v>973</v>
      </c>
      <c r="AF328" s="82" t="s">
        <v>974</v>
      </c>
      <c r="AG328" s="131">
        <v>0</v>
      </c>
    </row>
    <row r="329" spans="1:33" x14ac:dyDescent="0.25">
      <c r="A329" s="60">
        <v>10250208301</v>
      </c>
      <c r="B329" s="61" t="s">
        <v>1125</v>
      </c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>
        <f t="shared" si="154"/>
        <v>0</v>
      </c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>
        <f t="shared" si="155"/>
        <v>0</v>
      </c>
      <c r="AE329" s="90" t="s">
        <v>975</v>
      </c>
      <c r="AF329" s="92" t="s">
        <v>976</v>
      </c>
      <c r="AG329" s="128"/>
    </row>
    <row r="330" spans="1:33" x14ac:dyDescent="0.25">
      <c r="A330" s="60">
        <v>10250208302</v>
      </c>
      <c r="B330" s="61" t="s">
        <v>1126</v>
      </c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>
        <f t="shared" si="154"/>
        <v>0</v>
      </c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>
        <f t="shared" si="155"/>
        <v>0</v>
      </c>
      <c r="AE330" s="90" t="s">
        <v>977</v>
      </c>
      <c r="AF330" s="92" t="s">
        <v>978</v>
      </c>
      <c r="AG330" s="128"/>
    </row>
    <row r="331" spans="1:33" x14ac:dyDescent="0.25">
      <c r="A331" s="60">
        <v>10250208303</v>
      </c>
      <c r="B331" s="61" t="s">
        <v>456</v>
      </c>
      <c r="C331" s="62">
        <v>0</v>
      </c>
      <c r="D331" s="62">
        <v>10000000</v>
      </c>
      <c r="E331" s="62">
        <v>10000000</v>
      </c>
      <c r="F331" s="62">
        <v>10000000</v>
      </c>
      <c r="G331" s="62">
        <v>10000000</v>
      </c>
      <c r="H331" s="62">
        <v>0</v>
      </c>
      <c r="I331" s="62">
        <v>0</v>
      </c>
      <c r="J331" s="62">
        <v>0</v>
      </c>
      <c r="K331" s="62">
        <v>0</v>
      </c>
      <c r="L331" s="62">
        <v>0</v>
      </c>
      <c r="M331" s="62">
        <v>0</v>
      </c>
      <c r="N331" s="62">
        <v>0</v>
      </c>
      <c r="O331" s="62">
        <v>40000000</v>
      </c>
      <c r="Q331" s="62"/>
      <c r="R331" s="62">
        <v>0</v>
      </c>
      <c r="S331" s="62">
        <v>0</v>
      </c>
      <c r="T331" s="62">
        <v>0</v>
      </c>
      <c r="U331" s="62">
        <v>0</v>
      </c>
      <c r="V331" s="62">
        <v>0</v>
      </c>
      <c r="W331" s="62">
        <v>0</v>
      </c>
      <c r="X331" s="62">
        <v>0</v>
      </c>
      <c r="Y331" s="62">
        <v>0</v>
      </c>
      <c r="Z331" s="62">
        <v>0</v>
      </c>
      <c r="AA331" s="62">
        <v>0</v>
      </c>
      <c r="AB331" s="62">
        <v>0</v>
      </c>
      <c r="AC331" s="62">
        <f t="shared" si="155"/>
        <v>0</v>
      </c>
      <c r="AE331" s="90" t="s">
        <v>979</v>
      </c>
      <c r="AF331" s="87" t="s">
        <v>456</v>
      </c>
      <c r="AG331" s="128"/>
    </row>
    <row r="332" spans="1:33" x14ac:dyDescent="0.25">
      <c r="A332" s="60">
        <v>10250208304</v>
      </c>
      <c r="B332" s="61" t="s">
        <v>917</v>
      </c>
      <c r="C332" s="62">
        <v>7980000</v>
      </c>
      <c r="D332" s="62">
        <v>33600000</v>
      </c>
      <c r="E332" s="62">
        <v>49700000</v>
      </c>
      <c r="F332" s="62">
        <v>47600000</v>
      </c>
      <c r="G332" s="62">
        <v>47600000</v>
      </c>
      <c r="H332" s="62">
        <v>45500000</v>
      </c>
      <c r="I332" s="62">
        <v>47600000</v>
      </c>
      <c r="J332" s="62">
        <v>51800000</v>
      </c>
      <c r="K332" s="62">
        <v>49700000</v>
      </c>
      <c r="L332" s="62">
        <v>56000000</v>
      </c>
      <c r="M332" s="62">
        <v>56000000</v>
      </c>
      <c r="N332" s="62">
        <v>0</v>
      </c>
      <c r="O332" s="62">
        <v>493080000</v>
      </c>
      <c r="Q332" s="62"/>
      <c r="R332" s="62">
        <v>0</v>
      </c>
      <c r="S332" s="62">
        <v>0</v>
      </c>
      <c r="T332" s="62">
        <v>0</v>
      </c>
      <c r="U332" s="62">
        <v>0</v>
      </c>
      <c r="V332" s="62">
        <v>0</v>
      </c>
      <c r="W332" s="62">
        <v>0</v>
      </c>
      <c r="X332" s="62">
        <v>0</v>
      </c>
      <c r="Y332" s="62">
        <v>0</v>
      </c>
      <c r="Z332" s="62">
        <v>0</v>
      </c>
      <c r="AA332" s="62">
        <v>0</v>
      </c>
      <c r="AB332" s="62">
        <v>0</v>
      </c>
      <c r="AC332" s="62">
        <f t="shared" si="155"/>
        <v>0</v>
      </c>
      <c r="AE332" s="90" t="s">
        <v>980</v>
      </c>
      <c r="AF332" s="92" t="s">
        <v>917</v>
      </c>
      <c r="AG332" s="128"/>
    </row>
    <row r="333" spans="1:33" x14ac:dyDescent="0.25">
      <c r="A333" s="60">
        <v>10250208305</v>
      </c>
      <c r="B333" s="61" t="s">
        <v>458</v>
      </c>
      <c r="C333" s="62">
        <v>131820334.87574263</v>
      </c>
      <c r="D333" s="62">
        <v>131820334.87574263</v>
      </c>
      <c r="E333" s="62">
        <v>131820334.87574263</v>
      </c>
      <c r="F333" s="62">
        <v>131820334.87574263</v>
      </c>
      <c r="G333" s="62">
        <v>131820334.87574263</v>
      </c>
      <c r="H333" s="62">
        <v>131820334.87574263</v>
      </c>
      <c r="I333" s="62">
        <v>131820334.87574263</v>
      </c>
      <c r="J333" s="62">
        <v>131820334.87574263</v>
      </c>
      <c r="K333" s="62">
        <v>131820334.87574263</v>
      </c>
      <c r="L333" s="62">
        <v>131820334.875743</v>
      </c>
      <c r="M333" s="62">
        <v>136481994.26725143</v>
      </c>
      <c r="N333" s="62">
        <v>131820334.87574263</v>
      </c>
      <c r="O333" s="62">
        <v>1586505677.9004209</v>
      </c>
      <c r="Q333" s="62"/>
      <c r="R333" s="62">
        <v>0</v>
      </c>
      <c r="S333" s="62">
        <v>0</v>
      </c>
      <c r="T333" s="62">
        <v>0</v>
      </c>
      <c r="U333" s="62">
        <v>0</v>
      </c>
      <c r="V333" s="62">
        <v>0</v>
      </c>
      <c r="W333" s="62">
        <v>0</v>
      </c>
      <c r="X333" s="62">
        <v>0</v>
      </c>
      <c r="Y333" s="62">
        <v>0</v>
      </c>
      <c r="Z333" s="62">
        <v>0</v>
      </c>
      <c r="AA333" s="62">
        <v>0</v>
      </c>
      <c r="AB333" s="62">
        <v>0</v>
      </c>
      <c r="AC333" s="62">
        <f t="shared" si="155"/>
        <v>0</v>
      </c>
      <c r="AE333" s="90" t="s">
        <v>981</v>
      </c>
      <c r="AF333" s="92" t="s">
        <v>458</v>
      </c>
      <c r="AG333" s="128"/>
    </row>
    <row r="334" spans="1:33" x14ac:dyDescent="0.25">
      <c r="A334" s="60">
        <v>10250208306</v>
      </c>
      <c r="B334" s="61" t="s">
        <v>460</v>
      </c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>
        <f t="shared" si="154"/>
        <v>0</v>
      </c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>
        <f t="shared" si="155"/>
        <v>0</v>
      </c>
      <c r="AE334" s="90" t="s">
        <v>982</v>
      </c>
      <c r="AF334" s="92" t="s">
        <v>460</v>
      </c>
      <c r="AG334" s="128"/>
    </row>
    <row r="335" spans="1:33" x14ac:dyDescent="0.25">
      <c r="A335" s="60">
        <v>10250208307</v>
      </c>
      <c r="B335" s="61" t="s">
        <v>984</v>
      </c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>
        <f t="shared" si="154"/>
        <v>0</v>
      </c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>
        <f t="shared" si="155"/>
        <v>0</v>
      </c>
      <c r="AE335" s="90" t="s">
        <v>983</v>
      </c>
      <c r="AF335" s="92" t="s">
        <v>984</v>
      </c>
      <c r="AG335" s="128"/>
    </row>
    <row r="336" spans="1:33" x14ac:dyDescent="0.25">
      <c r="A336" s="60">
        <v>10250208308</v>
      </c>
      <c r="B336" s="61" t="s">
        <v>986</v>
      </c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>
        <f t="shared" si="154"/>
        <v>0</v>
      </c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>
        <f t="shared" si="155"/>
        <v>0</v>
      </c>
      <c r="AE336" s="90" t="s">
        <v>985</v>
      </c>
      <c r="AF336" s="92" t="s">
        <v>986</v>
      </c>
      <c r="AG336" s="128"/>
    </row>
    <row r="337" spans="1:33" x14ac:dyDescent="0.25">
      <c r="A337" s="60">
        <v>10250208309</v>
      </c>
      <c r="B337" s="61" t="s">
        <v>918</v>
      </c>
      <c r="C337" s="62">
        <v>0</v>
      </c>
      <c r="D337" s="62">
        <v>7500000</v>
      </c>
      <c r="E337" s="62">
        <v>0</v>
      </c>
      <c r="F337" s="62">
        <v>0</v>
      </c>
      <c r="G337" s="62">
        <v>0</v>
      </c>
      <c r="H337" s="62">
        <v>6000000</v>
      </c>
      <c r="I337" s="62">
        <v>0</v>
      </c>
      <c r="J337" s="62">
        <v>0</v>
      </c>
      <c r="K337" s="62">
        <v>0</v>
      </c>
      <c r="L337" s="62">
        <v>0</v>
      </c>
      <c r="M337" s="62">
        <v>0</v>
      </c>
      <c r="N337" s="62">
        <v>0</v>
      </c>
      <c r="O337" s="62">
        <v>13500000</v>
      </c>
      <c r="Q337" s="62"/>
      <c r="R337" s="62">
        <v>0</v>
      </c>
      <c r="S337" s="62">
        <v>0</v>
      </c>
      <c r="T337" s="62">
        <v>0</v>
      </c>
      <c r="U337" s="62">
        <v>0</v>
      </c>
      <c r="V337" s="62">
        <v>0</v>
      </c>
      <c r="W337" s="62">
        <v>0</v>
      </c>
      <c r="X337" s="62">
        <v>0</v>
      </c>
      <c r="Y337" s="62">
        <v>0</v>
      </c>
      <c r="Z337" s="62">
        <v>0</v>
      </c>
      <c r="AA337" s="62">
        <v>0</v>
      </c>
      <c r="AB337" s="62">
        <v>0</v>
      </c>
      <c r="AC337" s="62">
        <f t="shared" si="155"/>
        <v>0</v>
      </c>
      <c r="AE337" s="90" t="s">
        <v>987</v>
      </c>
      <c r="AF337" s="92" t="s">
        <v>918</v>
      </c>
      <c r="AG337" s="128"/>
    </row>
    <row r="338" spans="1:33" x14ac:dyDescent="0.25">
      <c r="A338" s="52">
        <v>102502084</v>
      </c>
      <c r="B338" s="53" t="s">
        <v>464</v>
      </c>
      <c r="C338" s="54">
        <f t="shared" ref="C338:N338" si="168">+C339+C340+C341+C342+C343+C344</f>
        <v>0</v>
      </c>
      <c r="D338" s="54">
        <f t="shared" si="168"/>
        <v>0</v>
      </c>
      <c r="E338" s="54">
        <f t="shared" si="168"/>
        <v>0</v>
      </c>
      <c r="F338" s="54">
        <f t="shared" si="168"/>
        <v>0</v>
      </c>
      <c r="G338" s="54">
        <f t="shared" si="168"/>
        <v>0</v>
      </c>
      <c r="H338" s="54">
        <f t="shared" si="168"/>
        <v>0</v>
      </c>
      <c r="I338" s="54">
        <f t="shared" si="168"/>
        <v>0</v>
      </c>
      <c r="J338" s="54">
        <f t="shared" si="168"/>
        <v>0</v>
      </c>
      <c r="K338" s="54">
        <f t="shared" si="168"/>
        <v>0</v>
      </c>
      <c r="L338" s="54">
        <f t="shared" si="168"/>
        <v>0</v>
      </c>
      <c r="M338" s="54">
        <f t="shared" si="168"/>
        <v>0</v>
      </c>
      <c r="N338" s="54">
        <f t="shared" si="168"/>
        <v>0</v>
      </c>
      <c r="O338" s="54">
        <f t="shared" si="154"/>
        <v>0</v>
      </c>
      <c r="Q338" s="54">
        <v>0</v>
      </c>
      <c r="R338" s="54">
        <f t="shared" ref="R338:AB338" si="169">+R339+R340+R341+R342+R343+R344</f>
        <v>0</v>
      </c>
      <c r="S338" s="54">
        <f t="shared" si="169"/>
        <v>0</v>
      </c>
      <c r="T338" s="54">
        <f t="shared" si="169"/>
        <v>0</v>
      </c>
      <c r="U338" s="54">
        <f t="shared" si="169"/>
        <v>0</v>
      </c>
      <c r="V338" s="54">
        <f t="shared" si="169"/>
        <v>0</v>
      </c>
      <c r="W338" s="54">
        <f t="shared" si="169"/>
        <v>0</v>
      </c>
      <c r="X338" s="54">
        <f t="shared" si="169"/>
        <v>0</v>
      </c>
      <c r="Y338" s="54">
        <f t="shared" si="169"/>
        <v>0</v>
      </c>
      <c r="Z338" s="54">
        <f t="shared" si="169"/>
        <v>0</v>
      </c>
      <c r="AA338" s="54">
        <f t="shared" si="169"/>
        <v>0</v>
      </c>
      <c r="AB338" s="54">
        <f t="shared" si="169"/>
        <v>0</v>
      </c>
      <c r="AC338" s="54">
        <f t="shared" si="155"/>
        <v>0</v>
      </c>
      <c r="AE338" s="82" t="s">
        <v>988</v>
      </c>
      <c r="AF338" s="82" t="s">
        <v>464</v>
      </c>
      <c r="AG338" s="123">
        <v>0</v>
      </c>
    </row>
    <row r="339" spans="1:33" x14ac:dyDescent="0.25">
      <c r="A339" s="60">
        <v>10250208401</v>
      </c>
      <c r="B339" s="61" t="s">
        <v>466</v>
      </c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>
        <f t="shared" si="154"/>
        <v>0</v>
      </c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>
        <f t="shared" si="155"/>
        <v>0</v>
      </c>
      <c r="AE339" s="90" t="s">
        <v>989</v>
      </c>
      <c r="AF339" s="92" t="s">
        <v>466</v>
      </c>
      <c r="AG339" s="128"/>
    </row>
    <row r="340" spans="1:33" x14ac:dyDescent="0.25">
      <c r="A340" s="60">
        <v>10250208402</v>
      </c>
      <c r="B340" s="61" t="s">
        <v>468</v>
      </c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>
        <f t="shared" si="154"/>
        <v>0</v>
      </c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>
        <f t="shared" si="155"/>
        <v>0</v>
      </c>
      <c r="AE340" s="90" t="s">
        <v>990</v>
      </c>
      <c r="AF340" s="92" t="s">
        <v>468</v>
      </c>
      <c r="AG340" s="128"/>
    </row>
    <row r="341" spans="1:33" x14ac:dyDescent="0.25">
      <c r="A341" s="60">
        <v>10250208403</v>
      </c>
      <c r="B341" s="61" t="s">
        <v>992</v>
      </c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>
        <f t="shared" si="154"/>
        <v>0</v>
      </c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>
        <f t="shared" si="155"/>
        <v>0</v>
      </c>
      <c r="AE341" s="90" t="s">
        <v>991</v>
      </c>
      <c r="AF341" s="92" t="s">
        <v>992</v>
      </c>
      <c r="AG341" s="128"/>
    </row>
    <row r="342" spans="1:33" x14ac:dyDescent="0.25">
      <c r="A342" s="60">
        <v>10250208404</v>
      </c>
      <c r="B342" s="61" t="s">
        <v>994</v>
      </c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>
        <f t="shared" si="154"/>
        <v>0</v>
      </c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>
        <f t="shared" si="155"/>
        <v>0</v>
      </c>
      <c r="AE342" s="90" t="s">
        <v>993</v>
      </c>
      <c r="AF342" s="92" t="s">
        <v>994</v>
      </c>
      <c r="AG342" s="128"/>
    </row>
    <row r="343" spans="1:33" x14ac:dyDescent="0.25">
      <c r="A343" s="60">
        <v>10250208405</v>
      </c>
      <c r="B343" s="61" t="s">
        <v>919</v>
      </c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>
        <f t="shared" si="154"/>
        <v>0</v>
      </c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>
        <f t="shared" si="155"/>
        <v>0</v>
      </c>
      <c r="AE343" s="90" t="s">
        <v>995</v>
      </c>
      <c r="AF343" s="92" t="s">
        <v>919</v>
      </c>
      <c r="AG343" s="128"/>
    </row>
    <row r="344" spans="1:33" x14ac:dyDescent="0.25">
      <c r="A344" s="60">
        <v>10250208406</v>
      </c>
      <c r="B344" s="61" t="s">
        <v>997</v>
      </c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>
        <f t="shared" si="154"/>
        <v>0</v>
      </c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>
        <f t="shared" si="155"/>
        <v>0</v>
      </c>
      <c r="AE344" s="90" t="s">
        <v>996</v>
      </c>
      <c r="AF344" s="92" t="s">
        <v>997</v>
      </c>
      <c r="AG344" s="128"/>
    </row>
    <row r="345" spans="1:33" x14ac:dyDescent="0.25">
      <c r="A345" s="52">
        <v>102502089</v>
      </c>
      <c r="B345" s="53" t="s">
        <v>838</v>
      </c>
      <c r="C345" s="54">
        <f t="shared" ref="C345:N345" si="170">+C346+C347+C348+C349</f>
        <v>0</v>
      </c>
      <c r="D345" s="54">
        <f t="shared" si="170"/>
        <v>0</v>
      </c>
      <c r="E345" s="54">
        <f t="shared" si="170"/>
        <v>0</v>
      </c>
      <c r="F345" s="54">
        <f t="shared" si="170"/>
        <v>0</v>
      </c>
      <c r="G345" s="54">
        <f t="shared" si="170"/>
        <v>0</v>
      </c>
      <c r="H345" s="54">
        <f t="shared" si="170"/>
        <v>0</v>
      </c>
      <c r="I345" s="54">
        <f t="shared" si="170"/>
        <v>0</v>
      </c>
      <c r="J345" s="54">
        <f t="shared" si="170"/>
        <v>0</v>
      </c>
      <c r="K345" s="54">
        <f t="shared" si="170"/>
        <v>0</v>
      </c>
      <c r="L345" s="54">
        <f t="shared" si="170"/>
        <v>0</v>
      </c>
      <c r="M345" s="54">
        <f t="shared" si="170"/>
        <v>0</v>
      </c>
      <c r="N345" s="54">
        <f t="shared" si="170"/>
        <v>0</v>
      </c>
      <c r="O345" s="54">
        <f t="shared" si="154"/>
        <v>0</v>
      </c>
      <c r="Q345" s="54">
        <v>0</v>
      </c>
      <c r="R345" s="54">
        <f t="shared" ref="R345:AB345" si="171">+R346+R347+R348+R349</f>
        <v>0</v>
      </c>
      <c r="S345" s="54">
        <f t="shared" si="171"/>
        <v>0</v>
      </c>
      <c r="T345" s="54">
        <f t="shared" si="171"/>
        <v>0</v>
      </c>
      <c r="U345" s="54">
        <f t="shared" si="171"/>
        <v>0</v>
      </c>
      <c r="V345" s="54">
        <f t="shared" si="171"/>
        <v>0</v>
      </c>
      <c r="W345" s="54">
        <f t="shared" si="171"/>
        <v>0</v>
      </c>
      <c r="X345" s="54">
        <f t="shared" si="171"/>
        <v>0</v>
      </c>
      <c r="Y345" s="54">
        <f t="shared" si="171"/>
        <v>0</v>
      </c>
      <c r="Z345" s="54">
        <f t="shared" si="171"/>
        <v>0</v>
      </c>
      <c r="AA345" s="54">
        <f t="shared" si="171"/>
        <v>0</v>
      </c>
      <c r="AB345" s="54">
        <f t="shared" si="171"/>
        <v>0</v>
      </c>
      <c r="AC345" s="54">
        <f t="shared" si="155"/>
        <v>0</v>
      </c>
      <c r="AE345" s="82" t="s">
        <v>998</v>
      </c>
      <c r="AF345" s="82" t="s">
        <v>999</v>
      </c>
      <c r="AG345" s="123">
        <v>0</v>
      </c>
    </row>
    <row r="346" spans="1:33" x14ac:dyDescent="0.25">
      <c r="A346" s="60">
        <v>10250208901</v>
      </c>
      <c r="B346" s="61" t="s">
        <v>514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>
        <f t="shared" si="154"/>
        <v>0</v>
      </c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>
        <f t="shared" si="155"/>
        <v>0</v>
      </c>
      <c r="AE346" s="90" t="s">
        <v>1000</v>
      </c>
      <c r="AF346" s="92" t="s">
        <v>514</v>
      </c>
      <c r="AG346" s="128"/>
    </row>
    <row r="347" spans="1:33" x14ac:dyDescent="0.25">
      <c r="A347" s="60">
        <v>10250208902</v>
      </c>
      <c r="B347" s="61" t="s">
        <v>1272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>
        <f t="shared" si="154"/>
        <v>0</v>
      </c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>
        <f t="shared" si="155"/>
        <v>0</v>
      </c>
      <c r="AE347" s="90" t="s">
        <v>1001</v>
      </c>
      <c r="AF347" s="90" t="s">
        <v>1002</v>
      </c>
      <c r="AG347" s="128"/>
    </row>
    <row r="348" spans="1:33" x14ac:dyDescent="0.25">
      <c r="A348" s="60">
        <v>10250208903</v>
      </c>
      <c r="B348" s="61" t="s">
        <v>1004</v>
      </c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>
        <f t="shared" si="154"/>
        <v>0</v>
      </c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>
        <f t="shared" si="155"/>
        <v>0</v>
      </c>
      <c r="AE348" s="90" t="s">
        <v>1003</v>
      </c>
      <c r="AF348" s="92" t="s">
        <v>1004</v>
      </c>
      <c r="AG348" s="128"/>
    </row>
    <row r="349" spans="1:33" x14ac:dyDescent="0.25">
      <c r="A349" s="60">
        <v>10250208904</v>
      </c>
      <c r="B349" s="61" t="s">
        <v>1006</v>
      </c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>
        <f t="shared" si="154"/>
        <v>0</v>
      </c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>
        <f t="shared" si="155"/>
        <v>0</v>
      </c>
      <c r="AE349" s="90" t="s">
        <v>1005</v>
      </c>
      <c r="AF349" s="92" t="s">
        <v>1006</v>
      </c>
      <c r="AG349" s="128"/>
    </row>
    <row r="350" spans="1:33" x14ac:dyDescent="0.25">
      <c r="A350" s="52">
        <v>10250209</v>
      </c>
      <c r="B350" s="53" t="s">
        <v>516</v>
      </c>
      <c r="C350" s="54">
        <f t="shared" ref="C350:N350" si="172">+C351+C358+C364+C371</f>
        <v>84340763.333333328</v>
      </c>
      <c r="D350" s="54">
        <f t="shared" si="172"/>
        <v>1590077546.8333333</v>
      </c>
      <c r="E350" s="54">
        <f t="shared" si="172"/>
        <v>458704561.21584541</v>
      </c>
      <c r="F350" s="54">
        <f t="shared" si="172"/>
        <v>220552240.33333331</v>
      </c>
      <c r="G350" s="54">
        <f t="shared" si="172"/>
        <v>51160365.803284965</v>
      </c>
      <c r="H350" s="54">
        <f t="shared" si="172"/>
        <v>61352676.333333336</v>
      </c>
      <c r="I350" s="54">
        <f t="shared" si="172"/>
        <v>1637049177.5983565</v>
      </c>
      <c r="J350" s="54">
        <f t="shared" si="172"/>
        <v>359743365.21584541</v>
      </c>
      <c r="K350" s="54">
        <f t="shared" si="172"/>
        <v>248868307.33333334</v>
      </c>
      <c r="L350" s="54">
        <f t="shared" si="172"/>
        <v>48928312.333333336</v>
      </c>
      <c r="M350" s="54">
        <f t="shared" si="172"/>
        <v>10968443.333333334</v>
      </c>
      <c r="N350" s="54">
        <f t="shared" si="172"/>
        <v>9930763.333333334</v>
      </c>
      <c r="O350" s="54">
        <f t="shared" si="154"/>
        <v>4781676522.9999971</v>
      </c>
      <c r="Q350" s="54">
        <v>74665200</v>
      </c>
      <c r="R350" s="54">
        <f t="shared" ref="R350:AB350" si="173">+R351+R358+R364+R371</f>
        <v>0</v>
      </c>
      <c r="S350" s="54">
        <f t="shared" si="173"/>
        <v>0</v>
      </c>
      <c r="T350" s="54">
        <f t="shared" si="173"/>
        <v>0</v>
      </c>
      <c r="U350" s="54">
        <f t="shared" si="173"/>
        <v>0</v>
      </c>
      <c r="V350" s="54">
        <f t="shared" si="173"/>
        <v>0</v>
      </c>
      <c r="W350" s="54">
        <f t="shared" si="173"/>
        <v>0</v>
      </c>
      <c r="X350" s="54">
        <f t="shared" si="173"/>
        <v>0</v>
      </c>
      <c r="Y350" s="54">
        <f t="shared" si="173"/>
        <v>0</v>
      </c>
      <c r="Z350" s="54">
        <f t="shared" si="173"/>
        <v>0</v>
      </c>
      <c r="AA350" s="54">
        <f t="shared" si="173"/>
        <v>0</v>
      </c>
      <c r="AB350" s="54">
        <f t="shared" si="173"/>
        <v>0</v>
      </c>
      <c r="AC350" s="54">
        <f t="shared" si="155"/>
        <v>74665200</v>
      </c>
      <c r="AE350" s="144" t="s">
        <v>1007</v>
      </c>
      <c r="AF350" s="144" t="s">
        <v>516</v>
      </c>
      <c r="AG350" s="145">
        <v>74665200</v>
      </c>
    </row>
    <row r="351" spans="1:33" x14ac:dyDescent="0.25">
      <c r="A351" s="57">
        <v>102502092</v>
      </c>
      <c r="B351" s="58" t="s">
        <v>518</v>
      </c>
      <c r="C351" s="55">
        <f t="shared" ref="C351:N351" si="174">+C352+C353+C354+C355+C356+C357</f>
        <v>84340763.333333328</v>
      </c>
      <c r="D351" s="55">
        <f t="shared" si="174"/>
        <v>1590077546.8333333</v>
      </c>
      <c r="E351" s="55">
        <f t="shared" si="174"/>
        <v>458704561.21584541</v>
      </c>
      <c r="F351" s="55">
        <f t="shared" si="174"/>
        <v>150552240.33333331</v>
      </c>
      <c r="G351" s="55">
        <f t="shared" si="174"/>
        <v>51160365.803284965</v>
      </c>
      <c r="H351" s="55">
        <f t="shared" si="174"/>
        <v>61352676.333333336</v>
      </c>
      <c r="I351" s="55">
        <f t="shared" si="174"/>
        <v>1637049177.5983565</v>
      </c>
      <c r="J351" s="55">
        <f t="shared" si="174"/>
        <v>359743365.21584541</v>
      </c>
      <c r="K351" s="55">
        <f t="shared" si="174"/>
        <v>178868307.33333334</v>
      </c>
      <c r="L351" s="55">
        <f t="shared" si="174"/>
        <v>48928312.333333336</v>
      </c>
      <c r="M351" s="55">
        <f t="shared" si="174"/>
        <v>10968443.333333334</v>
      </c>
      <c r="N351" s="55">
        <f t="shared" si="174"/>
        <v>9930763.333333334</v>
      </c>
      <c r="O351" s="55">
        <f t="shared" si="154"/>
        <v>4641676522.9999971</v>
      </c>
      <c r="Q351" s="55">
        <v>74665200</v>
      </c>
      <c r="R351" s="55">
        <f t="shared" ref="R351:AB351" si="175">+R352+R353+R354+R355+R356+R357</f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 t="shared" si="175"/>
        <v>0</v>
      </c>
      <c r="AC351" s="55">
        <f t="shared" si="155"/>
        <v>74665200</v>
      </c>
      <c r="AE351" s="82" t="s">
        <v>1008</v>
      </c>
      <c r="AF351" s="82" t="s">
        <v>518</v>
      </c>
      <c r="AG351" s="123">
        <v>74665200</v>
      </c>
    </row>
    <row r="352" spans="1:33" x14ac:dyDescent="0.25">
      <c r="A352" s="60">
        <v>10250209201</v>
      </c>
      <c r="B352" s="61" t="s">
        <v>1010</v>
      </c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>
        <f t="shared" si="154"/>
        <v>0</v>
      </c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>
        <f t="shared" si="155"/>
        <v>0</v>
      </c>
      <c r="AE352" s="90" t="s">
        <v>1009</v>
      </c>
      <c r="AF352" s="108" t="s">
        <v>1010</v>
      </c>
      <c r="AG352" s="132"/>
    </row>
    <row r="353" spans="1:33" x14ac:dyDescent="0.25">
      <c r="A353" s="60">
        <v>10250209202</v>
      </c>
      <c r="B353" s="61" t="s">
        <v>1012</v>
      </c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>
        <f t="shared" si="154"/>
        <v>0</v>
      </c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>
        <f t="shared" si="155"/>
        <v>0</v>
      </c>
      <c r="AE353" s="90" t="s">
        <v>1011</v>
      </c>
      <c r="AF353" s="108" t="s">
        <v>1012</v>
      </c>
      <c r="AG353" s="132"/>
    </row>
    <row r="354" spans="1:33" x14ac:dyDescent="0.25">
      <c r="A354" s="60">
        <v>10250209203</v>
      </c>
      <c r="B354" s="61" t="s">
        <v>1014</v>
      </c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>
        <f t="shared" si="154"/>
        <v>0</v>
      </c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>
        <f t="shared" si="155"/>
        <v>0</v>
      </c>
      <c r="AE354" s="90" t="s">
        <v>1013</v>
      </c>
      <c r="AF354" s="108" t="s">
        <v>1014</v>
      </c>
      <c r="AG354" s="132"/>
    </row>
    <row r="355" spans="1:33" x14ac:dyDescent="0.25">
      <c r="A355" s="60">
        <v>10250209204</v>
      </c>
      <c r="B355" s="61" t="s">
        <v>1016</v>
      </c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>
        <f t="shared" si="154"/>
        <v>0</v>
      </c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>
        <f t="shared" si="155"/>
        <v>0</v>
      </c>
      <c r="AE355" s="90" t="s">
        <v>1015</v>
      </c>
      <c r="AF355" s="108" t="s">
        <v>1016</v>
      </c>
      <c r="AG355" s="132"/>
    </row>
    <row r="356" spans="1:33" x14ac:dyDescent="0.25">
      <c r="A356" s="60">
        <v>10250209205</v>
      </c>
      <c r="B356" s="61" t="s">
        <v>520</v>
      </c>
      <c r="C356" s="62">
        <v>0</v>
      </c>
      <c r="D356" s="62">
        <v>24000000</v>
      </c>
      <c r="E356" s="62">
        <v>24000000</v>
      </c>
      <c r="F356" s="62">
        <v>30000000</v>
      </c>
      <c r="G356" s="62">
        <v>0</v>
      </c>
      <c r="H356" s="62">
        <v>0</v>
      </c>
      <c r="I356" s="62">
        <v>50000000</v>
      </c>
      <c r="J356" s="62">
        <v>0</v>
      </c>
      <c r="K356" s="62">
        <v>0</v>
      </c>
      <c r="L356" s="62">
        <v>0</v>
      </c>
      <c r="M356" s="62">
        <v>0</v>
      </c>
      <c r="N356" s="62">
        <v>0</v>
      </c>
      <c r="O356" s="62">
        <v>128000000</v>
      </c>
      <c r="Q356" s="62">
        <v>74665200</v>
      </c>
      <c r="R356" s="62">
        <v>0</v>
      </c>
      <c r="S356" s="62">
        <v>0</v>
      </c>
      <c r="T356" s="62">
        <v>0</v>
      </c>
      <c r="U356" s="62">
        <v>0</v>
      </c>
      <c r="V356" s="62">
        <v>0</v>
      </c>
      <c r="W356" s="62">
        <v>0</v>
      </c>
      <c r="X356" s="62">
        <v>0</v>
      </c>
      <c r="Y356" s="62">
        <v>0</v>
      </c>
      <c r="Z356" s="62">
        <v>0</v>
      </c>
      <c r="AA356" s="62">
        <v>0</v>
      </c>
      <c r="AB356" s="62">
        <v>0</v>
      </c>
      <c r="AC356" s="62">
        <f t="shared" si="155"/>
        <v>74665200</v>
      </c>
      <c r="AE356" s="90" t="s">
        <v>1017</v>
      </c>
      <c r="AF356" s="108" t="s">
        <v>520</v>
      </c>
      <c r="AG356" s="132">
        <v>74665200</v>
      </c>
    </row>
    <row r="357" spans="1:33" x14ac:dyDescent="0.25">
      <c r="A357" s="60">
        <v>10250209209</v>
      </c>
      <c r="B357" s="61" t="s">
        <v>522</v>
      </c>
      <c r="C357" s="62">
        <v>84340763.333333328</v>
      </c>
      <c r="D357" s="62">
        <v>1566077546.8333333</v>
      </c>
      <c r="E357" s="62">
        <v>434704561.21584541</v>
      </c>
      <c r="F357" s="62">
        <v>120552240.33333333</v>
      </c>
      <c r="G357" s="62">
        <v>51160365.803284965</v>
      </c>
      <c r="H357" s="62">
        <v>61352676.333333336</v>
      </c>
      <c r="I357" s="62">
        <v>1587049177.5983565</v>
      </c>
      <c r="J357" s="62">
        <v>359743365.21584541</v>
      </c>
      <c r="K357" s="62">
        <v>178868307.33333334</v>
      </c>
      <c r="L357" s="62">
        <v>48928312.333333336</v>
      </c>
      <c r="M357" s="62">
        <v>10968443.333333334</v>
      </c>
      <c r="N357" s="62">
        <v>9930763.333333334</v>
      </c>
      <c r="O357" s="62">
        <v>4513676522.9999981</v>
      </c>
      <c r="Q357" s="62"/>
      <c r="R357" s="62">
        <v>0</v>
      </c>
      <c r="S357" s="62">
        <v>0</v>
      </c>
      <c r="T357" s="62">
        <v>0</v>
      </c>
      <c r="U357" s="62">
        <v>0</v>
      </c>
      <c r="V357" s="62">
        <v>0</v>
      </c>
      <c r="W357" s="62">
        <v>0</v>
      </c>
      <c r="X357" s="62">
        <v>0</v>
      </c>
      <c r="Y357" s="62">
        <v>0</v>
      </c>
      <c r="Z357" s="62">
        <v>0</v>
      </c>
      <c r="AA357" s="62">
        <v>0</v>
      </c>
      <c r="AB357" s="62">
        <v>0</v>
      </c>
      <c r="AC357" s="62">
        <f t="shared" si="155"/>
        <v>0</v>
      </c>
      <c r="AE357" s="90" t="s">
        <v>1018</v>
      </c>
      <c r="AF357" s="108" t="s">
        <v>1019</v>
      </c>
      <c r="AG357" s="132"/>
    </row>
    <row r="358" spans="1:33" x14ac:dyDescent="0.25">
      <c r="A358" s="52">
        <v>102502093</v>
      </c>
      <c r="B358" s="53" t="s">
        <v>524</v>
      </c>
      <c r="C358" s="54">
        <f t="shared" ref="C358:N358" si="176">+C359+C360+C361+C362+C363</f>
        <v>0</v>
      </c>
      <c r="D358" s="54">
        <f t="shared" si="176"/>
        <v>0</v>
      </c>
      <c r="E358" s="54">
        <f t="shared" si="176"/>
        <v>0</v>
      </c>
      <c r="F358" s="54">
        <f t="shared" si="176"/>
        <v>70000000</v>
      </c>
      <c r="G358" s="54">
        <f t="shared" si="176"/>
        <v>0</v>
      </c>
      <c r="H358" s="54">
        <f t="shared" si="176"/>
        <v>0</v>
      </c>
      <c r="I358" s="54">
        <f t="shared" si="176"/>
        <v>0</v>
      </c>
      <c r="J358" s="54">
        <f t="shared" si="176"/>
        <v>0</v>
      </c>
      <c r="K358" s="54">
        <f t="shared" si="176"/>
        <v>70000000</v>
      </c>
      <c r="L358" s="54">
        <f t="shared" si="176"/>
        <v>0</v>
      </c>
      <c r="M358" s="54">
        <f t="shared" si="176"/>
        <v>0</v>
      </c>
      <c r="N358" s="54">
        <f t="shared" si="176"/>
        <v>0</v>
      </c>
      <c r="O358" s="54">
        <f t="shared" si="154"/>
        <v>140000000</v>
      </c>
      <c r="Q358" s="54">
        <v>0</v>
      </c>
      <c r="R358" s="54">
        <f t="shared" ref="R358:AB358" si="177">+R359+R360+R361+R362+R363</f>
        <v>0</v>
      </c>
      <c r="S358" s="54">
        <f t="shared" si="177"/>
        <v>0</v>
      </c>
      <c r="T358" s="54">
        <f t="shared" si="177"/>
        <v>0</v>
      </c>
      <c r="U358" s="54">
        <f t="shared" si="177"/>
        <v>0</v>
      </c>
      <c r="V358" s="54">
        <f t="shared" si="177"/>
        <v>0</v>
      </c>
      <c r="W358" s="54">
        <f t="shared" si="177"/>
        <v>0</v>
      </c>
      <c r="X358" s="54">
        <f t="shared" si="177"/>
        <v>0</v>
      </c>
      <c r="Y358" s="54">
        <f t="shared" si="177"/>
        <v>0</v>
      </c>
      <c r="Z358" s="54">
        <f t="shared" si="177"/>
        <v>0</v>
      </c>
      <c r="AA358" s="54">
        <f t="shared" si="177"/>
        <v>0</v>
      </c>
      <c r="AB358" s="54">
        <f t="shared" si="177"/>
        <v>0</v>
      </c>
      <c r="AC358" s="54">
        <f t="shared" si="155"/>
        <v>0</v>
      </c>
      <c r="AE358" s="82" t="s">
        <v>1020</v>
      </c>
      <c r="AF358" s="82" t="s">
        <v>1021</v>
      </c>
      <c r="AG358" s="123">
        <v>0</v>
      </c>
    </row>
    <row r="359" spans="1:33" x14ac:dyDescent="0.25">
      <c r="A359" s="60">
        <v>10250209301</v>
      </c>
      <c r="B359" s="61" t="s">
        <v>928</v>
      </c>
      <c r="C359" s="62">
        <v>0</v>
      </c>
      <c r="D359" s="62">
        <v>0</v>
      </c>
      <c r="E359" s="62">
        <v>0</v>
      </c>
      <c r="F359" s="62">
        <v>70000000</v>
      </c>
      <c r="G359" s="62">
        <v>0</v>
      </c>
      <c r="H359" s="62">
        <v>0</v>
      </c>
      <c r="I359" s="62">
        <v>0</v>
      </c>
      <c r="J359" s="62">
        <v>0</v>
      </c>
      <c r="K359" s="62">
        <v>70000000</v>
      </c>
      <c r="L359" s="62">
        <v>0</v>
      </c>
      <c r="M359" s="62">
        <v>0</v>
      </c>
      <c r="N359" s="62">
        <v>0</v>
      </c>
      <c r="O359" s="62">
        <v>140000000</v>
      </c>
      <c r="Q359" s="62"/>
      <c r="R359" s="62">
        <v>0</v>
      </c>
      <c r="S359" s="62">
        <v>0</v>
      </c>
      <c r="T359" s="62">
        <v>0</v>
      </c>
      <c r="U359" s="62">
        <v>0</v>
      </c>
      <c r="V359" s="62">
        <v>0</v>
      </c>
      <c r="W359" s="62">
        <v>0</v>
      </c>
      <c r="X359" s="62">
        <v>0</v>
      </c>
      <c r="Y359" s="62">
        <v>0</v>
      </c>
      <c r="Z359" s="62">
        <v>0</v>
      </c>
      <c r="AA359" s="62">
        <v>0</v>
      </c>
      <c r="AB359" s="62">
        <v>0</v>
      </c>
      <c r="AC359" s="62">
        <f t="shared" si="155"/>
        <v>0</v>
      </c>
      <c r="AE359" s="90" t="s">
        <v>1022</v>
      </c>
      <c r="AF359" s="108" t="s">
        <v>928</v>
      </c>
      <c r="AG359" s="132"/>
    </row>
    <row r="360" spans="1:33" x14ac:dyDescent="0.25">
      <c r="A360" s="60">
        <v>10250209302</v>
      </c>
      <c r="B360" s="61" t="s">
        <v>1127</v>
      </c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>
        <f t="shared" si="154"/>
        <v>0</v>
      </c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>
        <f t="shared" si="155"/>
        <v>0</v>
      </c>
      <c r="AE360" s="90"/>
      <c r="AF360" s="108"/>
      <c r="AG360" s="132"/>
    </row>
    <row r="361" spans="1:33" x14ac:dyDescent="0.25">
      <c r="A361" s="60">
        <v>10250209303</v>
      </c>
      <c r="B361" s="61" t="s">
        <v>526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>
        <f t="shared" si="154"/>
        <v>0</v>
      </c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>
        <f t="shared" si="155"/>
        <v>0</v>
      </c>
      <c r="AE361" s="90"/>
      <c r="AF361" s="108"/>
      <c r="AG361" s="132"/>
    </row>
    <row r="362" spans="1:33" x14ac:dyDescent="0.25">
      <c r="A362" s="60">
        <v>10250209304</v>
      </c>
      <c r="B362" s="61" t="s">
        <v>1128</v>
      </c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>
        <f t="shared" si="154"/>
        <v>0</v>
      </c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>
        <f t="shared" si="155"/>
        <v>0</v>
      </c>
      <c r="AE362" s="90"/>
      <c r="AF362" s="108"/>
      <c r="AG362" s="132"/>
    </row>
    <row r="363" spans="1:33" x14ac:dyDescent="0.25">
      <c r="A363" s="60">
        <v>10250209305</v>
      </c>
      <c r="B363" s="61" t="s">
        <v>1129</v>
      </c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>
        <f t="shared" si="154"/>
        <v>0</v>
      </c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>
        <f t="shared" si="155"/>
        <v>0</v>
      </c>
      <c r="AE363" s="90"/>
      <c r="AF363" s="108"/>
      <c r="AG363" s="132"/>
    </row>
    <row r="364" spans="1:33" x14ac:dyDescent="0.25">
      <c r="A364" s="52">
        <v>102502094</v>
      </c>
      <c r="B364" s="53" t="s">
        <v>839</v>
      </c>
      <c r="C364" s="54">
        <f t="shared" ref="C364:N364" si="178">+C365+C366+C367+C368+C369+C370</f>
        <v>0</v>
      </c>
      <c r="D364" s="54">
        <f t="shared" si="178"/>
        <v>0</v>
      </c>
      <c r="E364" s="54">
        <f t="shared" si="178"/>
        <v>0</v>
      </c>
      <c r="F364" s="54">
        <f t="shared" si="178"/>
        <v>0</v>
      </c>
      <c r="G364" s="54">
        <f t="shared" si="178"/>
        <v>0</v>
      </c>
      <c r="H364" s="54">
        <f t="shared" si="178"/>
        <v>0</v>
      </c>
      <c r="I364" s="54">
        <f t="shared" si="178"/>
        <v>0</v>
      </c>
      <c r="J364" s="54">
        <f t="shared" si="178"/>
        <v>0</v>
      </c>
      <c r="K364" s="54">
        <f t="shared" si="178"/>
        <v>0</v>
      </c>
      <c r="L364" s="54">
        <f t="shared" si="178"/>
        <v>0</v>
      </c>
      <c r="M364" s="54">
        <f t="shared" si="178"/>
        <v>0</v>
      </c>
      <c r="N364" s="54">
        <f t="shared" si="178"/>
        <v>0</v>
      </c>
      <c r="O364" s="54">
        <f t="shared" si="154"/>
        <v>0</v>
      </c>
      <c r="Q364" s="54"/>
      <c r="R364" s="54">
        <f t="shared" ref="R364:AB364" si="179">+R365+R366+R367+R368+R369+R370</f>
        <v>0</v>
      </c>
      <c r="S364" s="54">
        <f t="shared" si="179"/>
        <v>0</v>
      </c>
      <c r="T364" s="54">
        <f t="shared" si="179"/>
        <v>0</v>
      </c>
      <c r="U364" s="54">
        <f t="shared" si="179"/>
        <v>0</v>
      </c>
      <c r="V364" s="54">
        <f t="shared" si="179"/>
        <v>0</v>
      </c>
      <c r="W364" s="54">
        <f t="shared" si="179"/>
        <v>0</v>
      </c>
      <c r="X364" s="54">
        <f t="shared" si="179"/>
        <v>0</v>
      </c>
      <c r="Y364" s="54">
        <f t="shared" si="179"/>
        <v>0</v>
      </c>
      <c r="Z364" s="54">
        <f t="shared" si="179"/>
        <v>0</v>
      </c>
      <c r="AA364" s="54">
        <f t="shared" si="179"/>
        <v>0</v>
      </c>
      <c r="AB364" s="54">
        <f t="shared" si="179"/>
        <v>0</v>
      </c>
      <c r="AC364" s="54">
        <f t="shared" si="155"/>
        <v>0</v>
      </c>
      <c r="AE364" s="90"/>
      <c r="AF364" s="108"/>
      <c r="AG364" s="132"/>
    </row>
    <row r="365" spans="1:33" x14ac:dyDescent="0.25">
      <c r="A365" s="60">
        <v>10250209401</v>
      </c>
      <c r="B365" s="61" t="s">
        <v>840</v>
      </c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>
        <f t="shared" si="154"/>
        <v>0</v>
      </c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>
        <f t="shared" si="155"/>
        <v>0</v>
      </c>
      <c r="AE365" s="90"/>
      <c r="AF365" s="108"/>
      <c r="AG365" s="132"/>
    </row>
    <row r="366" spans="1:33" x14ac:dyDescent="0.25">
      <c r="A366" s="60">
        <v>10250209402</v>
      </c>
      <c r="B366" s="61" t="s">
        <v>1273</v>
      </c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>
        <f t="shared" si="154"/>
        <v>0</v>
      </c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>
        <f t="shared" si="155"/>
        <v>0</v>
      </c>
      <c r="AE366" s="90"/>
      <c r="AF366" s="108"/>
      <c r="AG366" s="132"/>
    </row>
    <row r="367" spans="1:33" x14ac:dyDescent="0.25">
      <c r="A367" s="60">
        <v>10250209403</v>
      </c>
      <c r="B367" s="61" t="s">
        <v>1274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>
        <f t="shared" si="154"/>
        <v>0</v>
      </c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>
        <f t="shared" si="155"/>
        <v>0</v>
      </c>
      <c r="AE367" s="90"/>
      <c r="AF367" s="108"/>
      <c r="AG367" s="132"/>
    </row>
    <row r="368" spans="1:33" x14ac:dyDescent="0.25">
      <c r="A368" s="60">
        <v>10250209404</v>
      </c>
      <c r="B368" s="61" t="s">
        <v>1275</v>
      </c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>
        <f t="shared" si="154"/>
        <v>0</v>
      </c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>
        <f t="shared" si="155"/>
        <v>0</v>
      </c>
      <c r="AE368" s="90"/>
      <c r="AF368" s="108"/>
      <c r="AG368" s="132"/>
    </row>
    <row r="369" spans="1:33" x14ac:dyDescent="0.25">
      <c r="A369" s="60">
        <v>10250209405</v>
      </c>
      <c r="B369" s="61" t="s">
        <v>1276</v>
      </c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>
        <f t="shared" si="154"/>
        <v>0</v>
      </c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>
        <f t="shared" si="155"/>
        <v>0</v>
      </c>
      <c r="AE369" s="90"/>
      <c r="AF369" s="108"/>
      <c r="AG369" s="132"/>
    </row>
    <row r="370" spans="1:33" x14ac:dyDescent="0.25">
      <c r="A370" s="60">
        <v>10250209409</v>
      </c>
      <c r="B370" s="61" t="s">
        <v>532</v>
      </c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>
        <f t="shared" si="154"/>
        <v>0</v>
      </c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>
        <f t="shared" si="155"/>
        <v>0</v>
      </c>
      <c r="AE370" s="90"/>
      <c r="AF370" s="108"/>
      <c r="AG370" s="132"/>
    </row>
    <row r="371" spans="1:33" x14ac:dyDescent="0.25">
      <c r="A371" s="52">
        <v>102502096</v>
      </c>
      <c r="B371" s="53" t="s">
        <v>930</v>
      </c>
      <c r="C371" s="54">
        <f t="shared" ref="C371:N371" si="180">+C372+C373+C374+C375+C376+C377+C378</f>
        <v>0</v>
      </c>
      <c r="D371" s="54">
        <f t="shared" si="180"/>
        <v>0</v>
      </c>
      <c r="E371" s="54">
        <f t="shared" si="180"/>
        <v>0</v>
      </c>
      <c r="F371" s="54">
        <f t="shared" si="180"/>
        <v>0</v>
      </c>
      <c r="G371" s="54">
        <f t="shared" si="180"/>
        <v>0</v>
      </c>
      <c r="H371" s="54">
        <f t="shared" si="180"/>
        <v>0</v>
      </c>
      <c r="I371" s="54">
        <f t="shared" si="180"/>
        <v>0</v>
      </c>
      <c r="J371" s="54">
        <f t="shared" si="180"/>
        <v>0</v>
      </c>
      <c r="K371" s="54">
        <f t="shared" si="180"/>
        <v>0</v>
      </c>
      <c r="L371" s="54">
        <f t="shared" si="180"/>
        <v>0</v>
      </c>
      <c r="M371" s="54">
        <f t="shared" si="180"/>
        <v>0</v>
      </c>
      <c r="N371" s="54">
        <f t="shared" si="180"/>
        <v>0</v>
      </c>
      <c r="O371" s="54">
        <f t="shared" si="154"/>
        <v>0</v>
      </c>
      <c r="Q371" s="54"/>
      <c r="R371" s="54">
        <f t="shared" ref="R371:AB371" si="181">+R372+R373+R374+R375+R376+R377+R378</f>
        <v>0</v>
      </c>
      <c r="S371" s="54">
        <f t="shared" si="181"/>
        <v>0</v>
      </c>
      <c r="T371" s="54">
        <f t="shared" si="181"/>
        <v>0</v>
      </c>
      <c r="U371" s="54">
        <f t="shared" si="181"/>
        <v>0</v>
      </c>
      <c r="V371" s="54">
        <f t="shared" si="181"/>
        <v>0</v>
      </c>
      <c r="W371" s="54">
        <f t="shared" si="181"/>
        <v>0</v>
      </c>
      <c r="X371" s="54">
        <f t="shared" si="181"/>
        <v>0</v>
      </c>
      <c r="Y371" s="54">
        <f t="shared" si="181"/>
        <v>0</v>
      </c>
      <c r="Z371" s="54">
        <f t="shared" si="181"/>
        <v>0</v>
      </c>
      <c r="AA371" s="54">
        <f t="shared" si="181"/>
        <v>0</v>
      </c>
      <c r="AB371" s="54">
        <f t="shared" si="181"/>
        <v>0</v>
      </c>
      <c r="AC371" s="54">
        <f t="shared" si="155"/>
        <v>0</v>
      </c>
      <c r="AE371" s="90"/>
      <c r="AF371" s="108"/>
      <c r="AG371" s="132"/>
    </row>
    <row r="372" spans="1:33" x14ac:dyDescent="0.25">
      <c r="A372" s="60">
        <v>10250209601</v>
      </c>
      <c r="B372" s="61" t="s">
        <v>1130</v>
      </c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>
        <f t="shared" si="154"/>
        <v>0</v>
      </c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>
        <f t="shared" si="155"/>
        <v>0</v>
      </c>
      <c r="AE372" s="90"/>
      <c r="AF372" s="108"/>
      <c r="AG372" s="132"/>
    </row>
    <row r="373" spans="1:33" x14ac:dyDescent="0.25">
      <c r="A373" s="60">
        <v>10250209602</v>
      </c>
      <c r="B373" s="61" t="s">
        <v>1131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>
        <f t="shared" si="154"/>
        <v>0</v>
      </c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>
        <f t="shared" si="155"/>
        <v>0</v>
      </c>
      <c r="AE373" s="90"/>
      <c r="AF373" s="108"/>
      <c r="AG373" s="132"/>
    </row>
    <row r="374" spans="1:33" x14ac:dyDescent="0.25">
      <c r="A374" s="60">
        <v>10250209603</v>
      </c>
      <c r="B374" s="61" t="s">
        <v>1132</v>
      </c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>
        <f t="shared" si="154"/>
        <v>0</v>
      </c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>
        <f t="shared" si="155"/>
        <v>0</v>
      </c>
      <c r="AE374" s="90"/>
      <c r="AF374" s="108"/>
      <c r="AG374" s="132"/>
    </row>
    <row r="375" spans="1:33" x14ac:dyDescent="0.25">
      <c r="A375" s="60">
        <v>10250209604</v>
      </c>
      <c r="B375" s="61" t="s">
        <v>932</v>
      </c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>
        <f t="shared" ref="O375:O438" si="182">SUM(C375:N375)</f>
        <v>0</v>
      </c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>
        <f t="shared" ref="AC375:AC438" si="183">SUM(Q375:AB375)</f>
        <v>0</v>
      </c>
      <c r="AE375" s="90"/>
      <c r="AF375" s="108"/>
      <c r="AG375" s="132"/>
    </row>
    <row r="376" spans="1:33" x14ac:dyDescent="0.25">
      <c r="A376" s="60">
        <v>10250209605</v>
      </c>
      <c r="B376" s="61" t="s">
        <v>1133</v>
      </c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>
        <f t="shared" si="182"/>
        <v>0</v>
      </c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>
        <f t="shared" si="183"/>
        <v>0</v>
      </c>
      <c r="AE376" s="90"/>
      <c r="AF376" s="108"/>
      <c r="AG376" s="132"/>
    </row>
    <row r="377" spans="1:33" x14ac:dyDescent="0.25">
      <c r="A377" s="60">
        <v>10250209606</v>
      </c>
      <c r="B377" s="61" t="s">
        <v>1134</v>
      </c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>
        <f t="shared" si="182"/>
        <v>0</v>
      </c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>
        <f t="shared" si="183"/>
        <v>0</v>
      </c>
      <c r="AE377" s="90"/>
      <c r="AF377" s="108"/>
      <c r="AG377" s="132"/>
    </row>
    <row r="378" spans="1:33" x14ac:dyDescent="0.25">
      <c r="A378" s="60">
        <v>10250209609</v>
      </c>
      <c r="B378" s="61" t="s">
        <v>1135</v>
      </c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>
        <f t="shared" si="182"/>
        <v>0</v>
      </c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>
        <f t="shared" si="183"/>
        <v>0</v>
      </c>
      <c r="AE378" s="90"/>
      <c r="AF378" s="108"/>
      <c r="AG378" s="132"/>
    </row>
    <row r="379" spans="1:33" x14ac:dyDescent="0.25">
      <c r="A379" s="52">
        <v>1026</v>
      </c>
      <c r="B379" s="53" t="s">
        <v>540</v>
      </c>
      <c r="C379" s="54">
        <f t="shared" ref="C379:N379" si="184">+C380+C384+C388+C392</f>
        <v>5527616333.5889997</v>
      </c>
      <c r="D379" s="54">
        <f t="shared" si="184"/>
        <v>11560875563.783749</v>
      </c>
      <c r="E379" s="54">
        <f t="shared" si="184"/>
        <v>5527616333.5889997</v>
      </c>
      <c r="F379" s="54">
        <f t="shared" si="184"/>
        <v>5527616333.5889997</v>
      </c>
      <c r="G379" s="54">
        <f t="shared" si="184"/>
        <v>6033259230.1947498</v>
      </c>
      <c r="H379" s="54">
        <f t="shared" si="184"/>
        <v>15565151016.337999</v>
      </c>
      <c r="I379" s="54">
        <f t="shared" si="184"/>
        <v>5527616333.5889997</v>
      </c>
      <c r="J379" s="54">
        <f t="shared" si="184"/>
        <v>9018626219.4147491</v>
      </c>
      <c r="K379" s="54">
        <f t="shared" si="184"/>
        <v>12684122804.528999</v>
      </c>
      <c r="L379" s="54">
        <f t="shared" si="184"/>
        <v>5527616333.5889997</v>
      </c>
      <c r="M379" s="54">
        <f t="shared" si="184"/>
        <v>5527616333.5889997</v>
      </c>
      <c r="N379" s="54">
        <f t="shared" si="184"/>
        <v>21618635532.251938</v>
      </c>
      <c r="O379" s="54">
        <f t="shared" si="182"/>
        <v>109646368368.04619</v>
      </c>
      <c r="Q379" s="54">
        <v>330143998</v>
      </c>
      <c r="R379" s="54">
        <f t="shared" ref="R379:AB379" si="185">+R380+R384+R388+R392</f>
        <v>0</v>
      </c>
      <c r="S379" s="54">
        <f t="shared" si="185"/>
        <v>0</v>
      </c>
      <c r="T379" s="54">
        <f t="shared" si="185"/>
        <v>0</v>
      </c>
      <c r="U379" s="54">
        <f t="shared" si="185"/>
        <v>0</v>
      </c>
      <c r="V379" s="54">
        <f t="shared" si="185"/>
        <v>0</v>
      </c>
      <c r="W379" s="54">
        <f t="shared" si="185"/>
        <v>0</v>
      </c>
      <c r="X379" s="54">
        <f t="shared" si="185"/>
        <v>0</v>
      </c>
      <c r="Y379" s="54">
        <f t="shared" si="185"/>
        <v>0</v>
      </c>
      <c r="Z379" s="54">
        <f t="shared" si="185"/>
        <v>0</v>
      </c>
      <c r="AA379" s="54">
        <f t="shared" si="185"/>
        <v>0</v>
      </c>
      <c r="AB379" s="54">
        <f t="shared" si="185"/>
        <v>0</v>
      </c>
      <c r="AC379" s="54">
        <f t="shared" si="183"/>
        <v>330143998</v>
      </c>
      <c r="AE379" s="144" t="s">
        <v>1023</v>
      </c>
      <c r="AF379" s="144" t="s">
        <v>540</v>
      </c>
      <c r="AG379" s="145">
        <v>330143998</v>
      </c>
    </row>
    <row r="380" spans="1:33" x14ac:dyDescent="0.25">
      <c r="A380" s="57">
        <v>102601</v>
      </c>
      <c r="B380" s="58" t="s">
        <v>1025</v>
      </c>
      <c r="C380" s="55">
        <f t="shared" ref="C380:N382" si="186">+C381</f>
        <v>0</v>
      </c>
      <c r="D380" s="55">
        <f t="shared" si="186"/>
        <v>0</v>
      </c>
      <c r="E380" s="55">
        <f t="shared" si="186"/>
        <v>0</v>
      </c>
      <c r="F380" s="55">
        <f t="shared" si="186"/>
        <v>0</v>
      </c>
      <c r="G380" s="55">
        <f t="shared" si="186"/>
        <v>0</v>
      </c>
      <c r="H380" s="55">
        <f t="shared" si="186"/>
        <v>0</v>
      </c>
      <c r="I380" s="55">
        <f t="shared" si="186"/>
        <v>0</v>
      </c>
      <c r="J380" s="55">
        <f t="shared" si="186"/>
        <v>0</v>
      </c>
      <c r="K380" s="55">
        <f t="shared" si="186"/>
        <v>0</v>
      </c>
      <c r="L380" s="55">
        <f t="shared" si="186"/>
        <v>0</v>
      </c>
      <c r="M380" s="55">
        <f t="shared" si="186"/>
        <v>0</v>
      </c>
      <c r="N380" s="55">
        <f t="shared" si="186"/>
        <v>0</v>
      </c>
      <c r="O380" s="55">
        <f t="shared" si="182"/>
        <v>0</v>
      </c>
      <c r="Q380" s="55">
        <v>0</v>
      </c>
      <c r="R380" s="55">
        <f t="shared" ref="R380:AB382" si="187">+R381</f>
        <v>0</v>
      </c>
      <c r="S380" s="55">
        <f t="shared" si="187"/>
        <v>0</v>
      </c>
      <c r="T380" s="55">
        <f t="shared" si="187"/>
        <v>0</v>
      </c>
      <c r="U380" s="55">
        <f t="shared" si="187"/>
        <v>0</v>
      </c>
      <c r="V380" s="55">
        <f t="shared" si="187"/>
        <v>0</v>
      </c>
      <c r="W380" s="55">
        <f t="shared" si="187"/>
        <v>0</v>
      </c>
      <c r="X380" s="55">
        <f t="shared" si="187"/>
        <v>0</v>
      </c>
      <c r="Y380" s="55">
        <f t="shared" si="187"/>
        <v>0</v>
      </c>
      <c r="Z380" s="55">
        <f t="shared" si="187"/>
        <v>0</v>
      </c>
      <c r="AA380" s="55">
        <f t="shared" si="187"/>
        <v>0</v>
      </c>
      <c r="AB380" s="55">
        <f t="shared" si="187"/>
        <v>0</v>
      </c>
      <c r="AC380" s="55">
        <f t="shared" si="183"/>
        <v>0</v>
      </c>
      <c r="AE380" s="144" t="s">
        <v>1024</v>
      </c>
      <c r="AF380" s="144" t="s">
        <v>1025</v>
      </c>
      <c r="AG380" s="145">
        <v>0</v>
      </c>
    </row>
    <row r="381" spans="1:33" x14ac:dyDescent="0.25">
      <c r="A381" s="57">
        <v>10260101</v>
      </c>
      <c r="B381" s="58" t="s">
        <v>1025</v>
      </c>
      <c r="C381" s="55">
        <f t="shared" si="186"/>
        <v>0</v>
      </c>
      <c r="D381" s="55">
        <f t="shared" si="186"/>
        <v>0</v>
      </c>
      <c r="E381" s="55">
        <f t="shared" si="186"/>
        <v>0</v>
      </c>
      <c r="F381" s="55">
        <f t="shared" si="186"/>
        <v>0</v>
      </c>
      <c r="G381" s="55">
        <f t="shared" si="186"/>
        <v>0</v>
      </c>
      <c r="H381" s="55">
        <f t="shared" si="186"/>
        <v>0</v>
      </c>
      <c r="I381" s="55">
        <f t="shared" si="186"/>
        <v>0</v>
      </c>
      <c r="J381" s="55">
        <f t="shared" si="186"/>
        <v>0</v>
      </c>
      <c r="K381" s="55">
        <f t="shared" si="186"/>
        <v>0</v>
      </c>
      <c r="L381" s="55">
        <f t="shared" si="186"/>
        <v>0</v>
      </c>
      <c r="M381" s="55">
        <f t="shared" si="186"/>
        <v>0</v>
      </c>
      <c r="N381" s="55">
        <f t="shared" si="186"/>
        <v>0</v>
      </c>
      <c r="O381" s="55">
        <f t="shared" si="182"/>
        <v>0</v>
      </c>
      <c r="Q381" s="55">
        <v>0</v>
      </c>
      <c r="R381" s="55">
        <f t="shared" si="187"/>
        <v>0</v>
      </c>
      <c r="S381" s="55">
        <f t="shared" si="187"/>
        <v>0</v>
      </c>
      <c r="T381" s="55">
        <f t="shared" si="187"/>
        <v>0</v>
      </c>
      <c r="U381" s="55">
        <f t="shared" si="187"/>
        <v>0</v>
      </c>
      <c r="V381" s="55">
        <f t="shared" si="187"/>
        <v>0</v>
      </c>
      <c r="W381" s="55">
        <f t="shared" si="187"/>
        <v>0</v>
      </c>
      <c r="X381" s="55">
        <f t="shared" si="187"/>
        <v>0</v>
      </c>
      <c r="Y381" s="55">
        <f t="shared" si="187"/>
        <v>0</v>
      </c>
      <c r="Z381" s="55">
        <f t="shared" si="187"/>
        <v>0</v>
      </c>
      <c r="AA381" s="55">
        <f t="shared" si="187"/>
        <v>0</v>
      </c>
      <c r="AB381" s="55">
        <f t="shared" si="187"/>
        <v>0</v>
      </c>
      <c r="AC381" s="55">
        <f t="shared" si="183"/>
        <v>0</v>
      </c>
      <c r="AE381" s="82" t="s">
        <v>1026</v>
      </c>
      <c r="AF381" s="82" t="s">
        <v>1025</v>
      </c>
      <c r="AG381" s="123">
        <v>0</v>
      </c>
    </row>
    <row r="382" spans="1:33" x14ac:dyDescent="0.25">
      <c r="A382" s="57">
        <v>102601011</v>
      </c>
      <c r="B382" s="58" t="s">
        <v>1025</v>
      </c>
      <c r="C382" s="55">
        <f t="shared" si="186"/>
        <v>0</v>
      </c>
      <c r="D382" s="55">
        <f t="shared" si="186"/>
        <v>0</v>
      </c>
      <c r="E382" s="55">
        <f t="shared" si="186"/>
        <v>0</v>
      </c>
      <c r="F382" s="55">
        <f t="shared" si="186"/>
        <v>0</v>
      </c>
      <c r="G382" s="55">
        <f t="shared" si="186"/>
        <v>0</v>
      </c>
      <c r="H382" s="55">
        <f t="shared" si="186"/>
        <v>0</v>
      </c>
      <c r="I382" s="55">
        <f t="shared" si="186"/>
        <v>0</v>
      </c>
      <c r="J382" s="55">
        <f t="shared" si="186"/>
        <v>0</v>
      </c>
      <c r="K382" s="55">
        <f t="shared" si="186"/>
        <v>0</v>
      </c>
      <c r="L382" s="55">
        <f t="shared" si="186"/>
        <v>0</v>
      </c>
      <c r="M382" s="55">
        <f t="shared" si="186"/>
        <v>0</v>
      </c>
      <c r="N382" s="55">
        <f t="shared" si="186"/>
        <v>0</v>
      </c>
      <c r="O382" s="55">
        <f t="shared" si="182"/>
        <v>0</v>
      </c>
      <c r="Q382" s="55"/>
      <c r="R382" s="55">
        <f t="shared" si="187"/>
        <v>0</v>
      </c>
      <c r="S382" s="55">
        <f t="shared" si="187"/>
        <v>0</v>
      </c>
      <c r="T382" s="55">
        <f t="shared" si="187"/>
        <v>0</v>
      </c>
      <c r="U382" s="55">
        <f t="shared" si="187"/>
        <v>0</v>
      </c>
      <c r="V382" s="55">
        <f t="shared" si="187"/>
        <v>0</v>
      </c>
      <c r="W382" s="55">
        <f t="shared" si="187"/>
        <v>0</v>
      </c>
      <c r="X382" s="55">
        <f t="shared" si="187"/>
        <v>0</v>
      </c>
      <c r="Y382" s="55">
        <f t="shared" si="187"/>
        <v>0</v>
      </c>
      <c r="Z382" s="55">
        <f t="shared" si="187"/>
        <v>0</v>
      </c>
      <c r="AA382" s="55">
        <f t="shared" si="187"/>
        <v>0</v>
      </c>
      <c r="AB382" s="55">
        <f t="shared" si="187"/>
        <v>0</v>
      </c>
      <c r="AC382" s="55">
        <f t="shared" si="183"/>
        <v>0</v>
      </c>
      <c r="AE382" s="82"/>
      <c r="AF382" s="82"/>
      <c r="AG382" s="123"/>
    </row>
    <row r="383" spans="1:33" x14ac:dyDescent="0.25">
      <c r="A383" s="60">
        <v>10260101101</v>
      </c>
      <c r="B383" s="61" t="s">
        <v>1025</v>
      </c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>
        <f t="shared" si="182"/>
        <v>0</v>
      </c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>
        <f t="shared" si="183"/>
        <v>0</v>
      </c>
      <c r="AE383" s="90" t="s">
        <v>1027</v>
      </c>
      <c r="AF383" s="108" t="s">
        <v>1025</v>
      </c>
      <c r="AG383" s="132"/>
    </row>
    <row r="384" spans="1:33" x14ac:dyDescent="0.25">
      <c r="A384" s="52">
        <v>102602</v>
      </c>
      <c r="B384" s="53" t="s">
        <v>1029</v>
      </c>
      <c r="C384" s="54">
        <f t="shared" ref="C384:N386" si="188">+C385</f>
        <v>0</v>
      </c>
      <c r="D384" s="54">
        <f t="shared" si="188"/>
        <v>0</v>
      </c>
      <c r="E384" s="54">
        <f t="shared" si="188"/>
        <v>0</v>
      </c>
      <c r="F384" s="54">
        <f t="shared" si="188"/>
        <v>0</v>
      </c>
      <c r="G384" s="54">
        <f t="shared" si="188"/>
        <v>0</v>
      </c>
      <c r="H384" s="54">
        <f t="shared" si="188"/>
        <v>0</v>
      </c>
      <c r="I384" s="54">
        <f t="shared" si="188"/>
        <v>0</v>
      </c>
      <c r="J384" s="54">
        <f t="shared" si="188"/>
        <v>0</v>
      </c>
      <c r="K384" s="54">
        <f t="shared" si="188"/>
        <v>0</v>
      </c>
      <c r="L384" s="54">
        <f t="shared" si="188"/>
        <v>0</v>
      </c>
      <c r="M384" s="54">
        <f t="shared" si="188"/>
        <v>0</v>
      </c>
      <c r="N384" s="54">
        <f t="shared" si="188"/>
        <v>0</v>
      </c>
      <c r="O384" s="54">
        <f t="shared" si="182"/>
        <v>0</v>
      </c>
      <c r="Q384" s="54">
        <v>0</v>
      </c>
      <c r="R384" s="54">
        <f t="shared" ref="R384:AB386" si="189">+R385</f>
        <v>0</v>
      </c>
      <c r="S384" s="54">
        <f t="shared" si="189"/>
        <v>0</v>
      </c>
      <c r="T384" s="54">
        <f t="shared" si="189"/>
        <v>0</v>
      </c>
      <c r="U384" s="54">
        <f t="shared" si="189"/>
        <v>0</v>
      </c>
      <c r="V384" s="54">
        <f t="shared" si="189"/>
        <v>0</v>
      </c>
      <c r="W384" s="54">
        <f t="shared" si="189"/>
        <v>0</v>
      </c>
      <c r="X384" s="54">
        <f t="shared" si="189"/>
        <v>0</v>
      </c>
      <c r="Y384" s="54">
        <f t="shared" si="189"/>
        <v>0</v>
      </c>
      <c r="Z384" s="54">
        <f t="shared" si="189"/>
        <v>0</v>
      </c>
      <c r="AA384" s="54">
        <f t="shared" si="189"/>
        <v>0</v>
      </c>
      <c r="AB384" s="54">
        <f t="shared" si="189"/>
        <v>0</v>
      </c>
      <c r="AC384" s="54">
        <f t="shared" si="183"/>
        <v>0</v>
      </c>
      <c r="AE384" s="144" t="s">
        <v>1028</v>
      </c>
      <c r="AF384" s="144" t="s">
        <v>1029</v>
      </c>
      <c r="AG384" s="145">
        <v>0</v>
      </c>
    </row>
    <row r="385" spans="1:33" x14ac:dyDescent="0.25">
      <c r="A385" s="57">
        <v>10260201</v>
      </c>
      <c r="B385" s="58" t="s">
        <v>1029</v>
      </c>
      <c r="C385" s="55">
        <f t="shared" si="188"/>
        <v>0</v>
      </c>
      <c r="D385" s="55">
        <f t="shared" si="188"/>
        <v>0</v>
      </c>
      <c r="E385" s="55">
        <f t="shared" si="188"/>
        <v>0</v>
      </c>
      <c r="F385" s="55">
        <f t="shared" si="188"/>
        <v>0</v>
      </c>
      <c r="G385" s="55">
        <f t="shared" si="188"/>
        <v>0</v>
      </c>
      <c r="H385" s="55">
        <f t="shared" si="188"/>
        <v>0</v>
      </c>
      <c r="I385" s="55">
        <f t="shared" si="188"/>
        <v>0</v>
      </c>
      <c r="J385" s="55">
        <f t="shared" si="188"/>
        <v>0</v>
      </c>
      <c r="K385" s="55">
        <f t="shared" si="188"/>
        <v>0</v>
      </c>
      <c r="L385" s="55">
        <f t="shared" si="188"/>
        <v>0</v>
      </c>
      <c r="M385" s="55">
        <f t="shared" si="188"/>
        <v>0</v>
      </c>
      <c r="N385" s="55">
        <f t="shared" si="188"/>
        <v>0</v>
      </c>
      <c r="O385" s="55">
        <f t="shared" si="182"/>
        <v>0</v>
      </c>
      <c r="Q385" s="55">
        <v>0</v>
      </c>
      <c r="R385" s="55">
        <f t="shared" si="189"/>
        <v>0</v>
      </c>
      <c r="S385" s="55">
        <f t="shared" si="189"/>
        <v>0</v>
      </c>
      <c r="T385" s="55">
        <f t="shared" si="189"/>
        <v>0</v>
      </c>
      <c r="U385" s="55">
        <f t="shared" si="189"/>
        <v>0</v>
      </c>
      <c r="V385" s="55">
        <f t="shared" si="189"/>
        <v>0</v>
      </c>
      <c r="W385" s="55">
        <f t="shared" si="189"/>
        <v>0</v>
      </c>
      <c r="X385" s="55">
        <f t="shared" si="189"/>
        <v>0</v>
      </c>
      <c r="Y385" s="55">
        <f t="shared" si="189"/>
        <v>0</v>
      </c>
      <c r="Z385" s="55">
        <f t="shared" si="189"/>
        <v>0</v>
      </c>
      <c r="AA385" s="55">
        <f t="shared" si="189"/>
        <v>0</v>
      </c>
      <c r="AB385" s="55">
        <f t="shared" si="189"/>
        <v>0</v>
      </c>
      <c r="AC385" s="55">
        <f t="shared" si="183"/>
        <v>0</v>
      </c>
      <c r="AE385" s="144" t="s">
        <v>1030</v>
      </c>
      <c r="AF385" s="144" t="s">
        <v>1029</v>
      </c>
      <c r="AG385" s="145">
        <v>0</v>
      </c>
    </row>
    <row r="386" spans="1:33" x14ac:dyDescent="0.25">
      <c r="A386" s="57">
        <v>102602011</v>
      </c>
      <c r="B386" s="58" t="s">
        <v>1029</v>
      </c>
      <c r="C386" s="55">
        <f t="shared" si="188"/>
        <v>0</v>
      </c>
      <c r="D386" s="55">
        <f t="shared" si="188"/>
        <v>0</v>
      </c>
      <c r="E386" s="55">
        <f t="shared" si="188"/>
        <v>0</v>
      </c>
      <c r="F386" s="55">
        <f t="shared" si="188"/>
        <v>0</v>
      </c>
      <c r="G386" s="55">
        <f t="shared" si="188"/>
        <v>0</v>
      </c>
      <c r="H386" s="55">
        <f t="shared" si="188"/>
        <v>0</v>
      </c>
      <c r="I386" s="55">
        <f t="shared" si="188"/>
        <v>0</v>
      </c>
      <c r="J386" s="55">
        <f t="shared" si="188"/>
        <v>0</v>
      </c>
      <c r="K386" s="55">
        <f t="shared" si="188"/>
        <v>0</v>
      </c>
      <c r="L386" s="55">
        <f t="shared" si="188"/>
        <v>0</v>
      </c>
      <c r="M386" s="55">
        <f t="shared" si="188"/>
        <v>0</v>
      </c>
      <c r="N386" s="55">
        <f t="shared" si="188"/>
        <v>0</v>
      </c>
      <c r="O386" s="55">
        <f t="shared" si="182"/>
        <v>0</v>
      </c>
      <c r="Q386" s="55">
        <v>0</v>
      </c>
      <c r="R386" s="55">
        <f t="shared" si="189"/>
        <v>0</v>
      </c>
      <c r="S386" s="55">
        <f t="shared" si="189"/>
        <v>0</v>
      </c>
      <c r="T386" s="55">
        <f t="shared" si="189"/>
        <v>0</v>
      </c>
      <c r="U386" s="55">
        <f t="shared" si="189"/>
        <v>0</v>
      </c>
      <c r="V386" s="55">
        <f t="shared" si="189"/>
        <v>0</v>
      </c>
      <c r="W386" s="55">
        <f t="shared" si="189"/>
        <v>0</v>
      </c>
      <c r="X386" s="55">
        <f t="shared" si="189"/>
        <v>0</v>
      </c>
      <c r="Y386" s="55">
        <f t="shared" si="189"/>
        <v>0</v>
      </c>
      <c r="Z386" s="55">
        <f t="shared" si="189"/>
        <v>0</v>
      </c>
      <c r="AA386" s="55">
        <f t="shared" si="189"/>
        <v>0</v>
      </c>
      <c r="AB386" s="55">
        <f t="shared" si="189"/>
        <v>0</v>
      </c>
      <c r="AC386" s="55">
        <f t="shared" si="183"/>
        <v>0</v>
      </c>
      <c r="AE386" s="82" t="s">
        <v>1031</v>
      </c>
      <c r="AF386" s="82" t="s">
        <v>1029</v>
      </c>
      <c r="AG386" s="123">
        <v>0</v>
      </c>
    </row>
    <row r="387" spans="1:33" x14ac:dyDescent="0.25">
      <c r="A387" s="60">
        <v>10260201101</v>
      </c>
      <c r="B387" s="61" t="s">
        <v>1029</v>
      </c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>
        <f t="shared" si="182"/>
        <v>0</v>
      </c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>
        <f t="shared" si="183"/>
        <v>0</v>
      </c>
      <c r="AE387" s="90" t="s">
        <v>1032</v>
      </c>
      <c r="AF387" s="108" t="s">
        <v>1029</v>
      </c>
      <c r="AG387" s="132"/>
    </row>
    <row r="388" spans="1:33" x14ac:dyDescent="0.25">
      <c r="A388" s="52">
        <v>102604</v>
      </c>
      <c r="B388" s="53" t="s">
        <v>1034</v>
      </c>
      <c r="C388" s="54">
        <f t="shared" ref="C388:N390" si="190">+C389</f>
        <v>0</v>
      </c>
      <c r="D388" s="54">
        <f t="shared" si="190"/>
        <v>505642896.60574996</v>
      </c>
      <c r="E388" s="54">
        <f t="shared" si="190"/>
        <v>0</v>
      </c>
      <c r="F388" s="54">
        <f t="shared" si="190"/>
        <v>0</v>
      </c>
      <c r="G388" s="54">
        <f t="shared" si="190"/>
        <v>505642896.60574996</v>
      </c>
      <c r="H388" s="54">
        <f t="shared" si="190"/>
        <v>0</v>
      </c>
      <c r="I388" s="54">
        <f t="shared" si="190"/>
        <v>0</v>
      </c>
      <c r="J388" s="54">
        <f t="shared" si="190"/>
        <v>505642896.60574996</v>
      </c>
      <c r="K388" s="54">
        <f t="shared" si="190"/>
        <v>0</v>
      </c>
      <c r="L388" s="54">
        <f t="shared" si="190"/>
        <v>0</v>
      </c>
      <c r="M388" s="54">
        <f t="shared" si="190"/>
        <v>0</v>
      </c>
      <c r="N388" s="54">
        <f t="shared" si="190"/>
        <v>490973293.07775033</v>
      </c>
      <c r="O388" s="54">
        <f t="shared" si="182"/>
        <v>2007901982.895</v>
      </c>
      <c r="Q388" s="54">
        <v>330143998</v>
      </c>
      <c r="R388" s="54">
        <f t="shared" ref="R388:AB390" si="191">+R389</f>
        <v>0</v>
      </c>
      <c r="S388" s="54">
        <f t="shared" si="191"/>
        <v>0</v>
      </c>
      <c r="T388" s="54">
        <f t="shared" si="191"/>
        <v>0</v>
      </c>
      <c r="U388" s="54">
        <f t="shared" si="191"/>
        <v>0</v>
      </c>
      <c r="V388" s="54">
        <f t="shared" si="191"/>
        <v>0</v>
      </c>
      <c r="W388" s="54">
        <f t="shared" si="191"/>
        <v>0</v>
      </c>
      <c r="X388" s="54">
        <f t="shared" si="191"/>
        <v>0</v>
      </c>
      <c r="Y388" s="54">
        <f t="shared" si="191"/>
        <v>0</v>
      </c>
      <c r="Z388" s="54">
        <f t="shared" si="191"/>
        <v>0</v>
      </c>
      <c r="AA388" s="54">
        <f t="shared" si="191"/>
        <v>0</v>
      </c>
      <c r="AB388" s="54">
        <f t="shared" si="191"/>
        <v>0</v>
      </c>
      <c r="AC388" s="54">
        <f t="shared" si="183"/>
        <v>330143998</v>
      </c>
      <c r="AE388" s="144" t="s">
        <v>1033</v>
      </c>
      <c r="AF388" s="144" t="s">
        <v>1034</v>
      </c>
      <c r="AG388" s="145">
        <v>330143998</v>
      </c>
    </row>
    <row r="389" spans="1:33" x14ac:dyDescent="0.25">
      <c r="A389" s="57">
        <v>10260401</v>
      </c>
      <c r="B389" s="58" t="s">
        <v>1034</v>
      </c>
      <c r="C389" s="55">
        <f t="shared" si="190"/>
        <v>0</v>
      </c>
      <c r="D389" s="55">
        <f t="shared" si="190"/>
        <v>505642896.60574996</v>
      </c>
      <c r="E389" s="55">
        <f t="shared" si="190"/>
        <v>0</v>
      </c>
      <c r="F389" s="55">
        <f t="shared" si="190"/>
        <v>0</v>
      </c>
      <c r="G389" s="55">
        <f t="shared" si="190"/>
        <v>505642896.60574996</v>
      </c>
      <c r="H389" s="55">
        <f t="shared" si="190"/>
        <v>0</v>
      </c>
      <c r="I389" s="55">
        <f t="shared" si="190"/>
        <v>0</v>
      </c>
      <c r="J389" s="55">
        <f t="shared" si="190"/>
        <v>505642896.60574996</v>
      </c>
      <c r="K389" s="55">
        <f t="shared" si="190"/>
        <v>0</v>
      </c>
      <c r="L389" s="55">
        <f t="shared" si="190"/>
        <v>0</v>
      </c>
      <c r="M389" s="55">
        <f t="shared" si="190"/>
        <v>0</v>
      </c>
      <c r="N389" s="55">
        <f t="shared" si="190"/>
        <v>490973293.07775033</v>
      </c>
      <c r="O389" s="55">
        <f t="shared" si="182"/>
        <v>2007901982.895</v>
      </c>
      <c r="Q389" s="55">
        <v>330143998</v>
      </c>
      <c r="R389" s="55">
        <f t="shared" si="191"/>
        <v>0</v>
      </c>
      <c r="S389" s="55">
        <f t="shared" si="191"/>
        <v>0</v>
      </c>
      <c r="T389" s="55">
        <f t="shared" si="191"/>
        <v>0</v>
      </c>
      <c r="U389" s="55">
        <f t="shared" si="191"/>
        <v>0</v>
      </c>
      <c r="V389" s="55">
        <f t="shared" si="191"/>
        <v>0</v>
      </c>
      <c r="W389" s="55">
        <f t="shared" si="191"/>
        <v>0</v>
      </c>
      <c r="X389" s="55">
        <f t="shared" si="191"/>
        <v>0</v>
      </c>
      <c r="Y389" s="55">
        <f t="shared" si="191"/>
        <v>0</v>
      </c>
      <c r="Z389" s="55">
        <f t="shared" si="191"/>
        <v>0</v>
      </c>
      <c r="AA389" s="55">
        <f t="shared" si="191"/>
        <v>0</v>
      </c>
      <c r="AB389" s="55">
        <f t="shared" si="191"/>
        <v>0</v>
      </c>
      <c r="AC389" s="55">
        <f t="shared" si="183"/>
        <v>330143998</v>
      </c>
      <c r="AE389" s="144" t="s">
        <v>1035</v>
      </c>
      <c r="AF389" s="144" t="s">
        <v>1034</v>
      </c>
      <c r="AG389" s="145">
        <v>330143998</v>
      </c>
    </row>
    <row r="390" spans="1:33" x14ac:dyDescent="0.25">
      <c r="A390" s="57">
        <v>102604011</v>
      </c>
      <c r="B390" s="58" t="s">
        <v>1034</v>
      </c>
      <c r="C390" s="55">
        <f t="shared" si="190"/>
        <v>0</v>
      </c>
      <c r="D390" s="55">
        <f t="shared" si="190"/>
        <v>505642896.60574996</v>
      </c>
      <c r="E390" s="55">
        <f t="shared" si="190"/>
        <v>0</v>
      </c>
      <c r="F390" s="55">
        <f t="shared" si="190"/>
        <v>0</v>
      </c>
      <c r="G390" s="55">
        <f t="shared" si="190"/>
        <v>505642896.60574996</v>
      </c>
      <c r="H390" s="55">
        <f t="shared" si="190"/>
        <v>0</v>
      </c>
      <c r="I390" s="55">
        <f t="shared" si="190"/>
        <v>0</v>
      </c>
      <c r="J390" s="55">
        <f t="shared" si="190"/>
        <v>505642896.60574996</v>
      </c>
      <c r="K390" s="55">
        <f t="shared" si="190"/>
        <v>0</v>
      </c>
      <c r="L390" s="55">
        <f t="shared" si="190"/>
        <v>0</v>
      </c>
      <c r="M390" s="55">
        <f t="shared" si="190"/>
        <v>0</v>
      </c>
      <c r="N390" s="55">
        <f t="shared" si="190"/>
        <v>490973293.07775033</v>
      </c>
      <c r="O390" s="55">
        <f t="shared" si="182"/>
        <v>2007901982.895</v>
      </c>
      <c r="Q390" s="55">
        <v>330143998</v>
      </c>
      <c r="R390" s="55">
        <f t="shared" si="191"/>
        <v>0</v>
      </c>
      <c r="S390" s="55">
        <f t="shared" si="191"/>
        <v>0</v>
      </c>
      <c r="T390" s="55">
        <f t="shared" si="191"/>
        <v>0</v>
      </c>
      <c r="U390" s="55">
        <f t="shared" si="191"/>
        <v>0</v>
      </c>
      <c r="V390" s="55">
        <f t="shared" si="191"/>
        <v>0</v>
      </c>
      <c r="W390" s="55">
        <f t="shared" si="191"/>
        <v>0</v>
      </c>
      <c r="X390" s="55">
        <f t="shared" si="191"/>
        <v>0</v>
      </c>
      <c r="Y390" s="55">
        <f t="shared" si="191"/>
        <v>0</v>
      </c>
      <c r="Z390" s="55">
        <f t="shared" si="191"/>
        <v>0</v>
      </c>
      <c r="AA390" s="55">
        <f t="shared" si="191"/>
        <v>0</v>
      </c>
      <c r="AB390" s="55">
        <f t="shared" si="191"/>
        <v>0</v>
      </c>
      <c r="AC390" s="55">
        <f t="shared" si="183"/>
        <v>330143998</v>
      </c>
      <c r="AE390" s="82" t="s">
        <v>1036</v>
      </c>
      <c r="AF390" s="82" t="s">
        <v>1034</v>
      </c>
      <c r="AG390" s="123">
        <v>330143998</v>
      </c>
    </row>
    <row r="391" spans="1:33" x14ac:dyDescent="0.25">
      <c r="A391" s="60">
        <v>10260401101</v>
      </c>
      <c r="B391" s="61" t="s">
        <v>1034</v>
      </c>
      <c r="C391" s="62">
        <v>0</v>
      </c>
      <c r="D391" s="62">
        <v>505642896.60574996</v>
      </c>
      <c r="E391" s="62">
        <v>0</v>
      </c>
      <c r="F391" s="62">
        <v>0</v>
      </c>
      <c r="G391" s="62">
        <v>505642896.60574996</v>
      </c>
      <c r="H391" s="62">
        <v>0</v>
      </c>
      <c r="I391" s="62">
        <v>0</v>
      </c>
      <c r="J391" s="62">
        <v>505642896.60574996</v>
      </c>
      <c r="K391" s="62">
        <v>0</v>
      </c>
      <c r="L391" s="62">
        <v>0</v>
      </c>
      <c r="M391" s="62">
        <v>0</v>
      </c>
      <c r="N391" s="62">
        <v>490973293.07775033</v>
      </c>
      <c r="O391" s="62">
        <v>2007901982.895</v>
      </c>
      <c r="Q391" s="62">
        <v>330143998</v>
      </c>
      <c r="R391" s="62">
        <v>0</v>
      </c>
      <c r="S391" s="62">
        <v>0</v>
      </c>
      <c r="T391" s="62">
        <v>0</v>
      </c>
      <c r="U391" s="62">
        <v>0</v>
      </c>
      <c r="V391" s="62">
        <v>0</v>
      </c>
      <c r="W391" s="62">
        <v>0</v>
      </c>
      <c r="X391" s="62">
        <v>0</v>
      </c>
      <c r="Y391" s="62">
        <v>0</v>
      </c>
      <c r="Z391" s="62">
        <v>0</v>
      </c>
      <c r="AA391" s="62">
        <v>0</v>
      </c>
      <c r="AB391" s="62">
        <v>0</v>
      </c>
      <c r="AC391" s="62">
        <f t="shared" si="183"/>
        <v>330143998</v>
      </c>
      <c r="AE391" s="109" t="s">
        <v>1037</v>
      </c>
      <c r="AF391" s="110" t="s">
        <v>1034</v>
      </c>
      <c r="AG391" s="126">
        <v>330143998</v>
      </c>
    </row>
    <row r="392" spans="1:33" x14ac:dyDescent="0.25">
      <c r="A392" s="52">
        <v>102605</v>
      </c>
      <c r="B392" s="53" t="s">
        <v>1039</v>
      </c>
      <c r="C392" s="54">
        <f t="shared" ref="C392:N392" si="192">+C393+C402</f>
        <v>5527616333.5889997</v>
      </c>
      <c r="D392" s="54">
        <f t="shared" si="192"/>
        <v>11055232667.177999</v>
      </c>
      <c r="E392" s="54">
        <f t="shared" si="192"/>
        <v>5527616333.5889997</v>
      </c>
      <c r="F392" s="54">
        <f t="shared" si="192"/>
        <v>5527616333.5889997</v>
      </c>
      <c r="G392" s="54">
        <f t="shared" si="192"/>
        <v>5527616333.5889997</v>
      </c>
      <c r="H392" s="54">
        <f t="shared" si="192"/>
        <v>15565151016.337999</v>
      </c>
      <c r="I392" s="54">
        <f t="shared" si="192"/>
        <v>5527616333.5889997</v>
      </c>
      <c r="J392" s="54">
        <f t="shared" si="192"/>
        <v>8512983322.809</v>
      </c>
      <c r="K392" s="54">
        <f t="shared" si="192"/>
        <v>12684122804.528999</v>
      </c>
      <c r="L392" s="54">
        <f t="shared" si="192"/>
        <v>5527616333.5889997</v>
      </c>
      <c r="M392" s="54">
        <f t="shared" si="192"/>
        <v>5527616333.5889997</v>
      </c>
      <c r="N392" s="54">
        <f t="shared" si="192"/>
        <v>21127662239.174187</v>
      </c>
      <c r="O392" s="54">
        <f t="shared" si="182"/>
        <v>107638466385.15118</v>
      </c>
      <c r="Q392" s="54">
        <v>0</v>
      </c>
      <c r="R392" s="54">
        <f t="shared" ref="R392:AB392" si="193">+R393+R402</f>
        <v>0</v>
      </c>
      <c r="S392" s="54">
        <f t="shared" si="193"/>
        <v>0</v>
      </c>
      <c r="T392" s="54">
        <f t="shared" si="193"/>
        <v>0</v>
      </c>
      <c r="U392" s="54">
        <f t="shared" si="193"/>
        <v>0</v>
      </c>
      <c r="V392" s="54">
        <f t="shared" si="193"/>
        <v>0</v>
      </c>
      <c r="W392" s="54">
        <f t="shared" si="193"/>
        <v>0</v>
      </c>
      <c r="X392" s="54">
        <f t="shared" si="193"/>
        <v>0</v>
      </c>
      <c r="Y392" s="54">
        <f t="shared" si="193"/>
        <v>0</v>
      </c>
      <c r="Z392" s="54">
        <f t="shared" si="193"/>
        <v>0</v>
      </c>
      <c r="AA392" s="54">
        <f t="shared" si="193"/>
        <v>0</v>
      </c>
      <c r="AB392" s="54">
        <f t="shared" si="193"/>
        <v>0</v>
      </c>
      <c r="AC392" s="54">
        <f t="shared" si="183"/>
        <v>0</v>
      </c>
      <c r="AE392" s="144" t="s">
        <v>1038</v>
      </c>
      <c r="AF392" s="144" t="s">
        <v>1039</v>
      </c>
      <c r="AG392" s="145">
        <v>0</v>
      </c>
    </row>
    <row r="393" spans="1:33" x14ac:dyDescent="0.25">
      <c r="A393" s="57">
        <v>10260501</v>
      </c>
      <c r="B393" s="58" t="s">
        <v>1042</v>
      </c>
      <c r="C393" s="55">
        <f t="shared" ref="C393:N393" si="194">+C394</f>
        <v>5527616333.5889997</v>
      </c>
      <c r="D393" s="55">
        <f t="shared" si="194"/>
        <v>11055232667.177999</v>
      </c>
      <c r="E393" s="55">
        <f t="shared" si="194"/>
        <v>5527616333.5889997</v>
      </c>
      <c r="F393" s="55">
        <f t="shared" si="194"/>
        <v>5527616333.5889997</v>
      </c>
      <c r="G393" s="55">
        <f t="shared" si="194"/>
        <v>5527616333.5889997</v>
      </c>
      <c r="H393" s="55">
        <f t="shared" si="194"/>
        <v>15565151016.337999</v>
      </c>
      <c r="I393" s="55">
        <f t="shared" si="194"/>
        <v>5527616333.5889997</v>
      </c>
      <c r="J393" s="55">
        <f t="shared" si="194"/>
        <v>8512983322.809</v>
      </c>
      <c r="K393" s="55">
        <f t="shared" si="194"/>
        <v>12684122804.528999</v>
      </c>
      <c r="L393" s="55">
        <f t="shared" si="194"/>
        <v>5527616333.5889997</v>
      </c>
      <c r="M393" s="55">
        <f t="shared" si="194"/>
        <v>5527616333.5889997</v>
      </c>
      <c r="N393" s="55">
        <f t="shared" si="194"/>
        <v>21127662239.174187</v>
      </c>
      <c r="O393" s="55">
        <f t="shared" si="182"/>
        <v>107638466385.15118</v>
      </c>
      <c r="Q393" s="55">
        <v>0</v>
      </c>
      <c r="R393" s="55">
        <f t="shared" ref="R393:AB393" si="195">+R394</f>
        <v>0</v>
      </c>
      <c r="S393" s="55">
        <f t="shared" si="195"/>
        <v>0</v>
      </c>
      <c r="T393" s="55">
        <f t="shared" si="195"/>
        <v>0</v>
      </c>
      <c r="U393" s="55">
        <f t="shared" si="195"/>
        <v>0</v>
      </c>
      <c r="V393" s="55">
        <f t="shared" si="195"/>
        <v>0</v>
      </c>
      <c r="W393" s="55">
        <f t="shared" si="195"/>
        <v>0</v>
      </c>
      <c r="X393" s="55">
        <f t="shared" si="195"/>
        <v>0</v>
      </c>
      <c r="Y393" s="55">
        <f t="shared" si="195"/>
        <v>0</v>
      </c>
      <c r="Z393" s="55">
        <f t="shared" si="195"/>
        <v>0</v>
      </c>
      <c r="AA393" s="55">
        <f t="shared" si="195"/>
        <v>0</v>
      </c>
      <c r="AB393" s="55">
        <f t="shared" si="195"/>
        <v>0</v>
      </c>
      <c r="AC393" s="55">
        <f t="shared" si="183"/>
        <v>0</v>
      </c>
      <c r="AE393" s="144" t="s">
        <v>1040</v>
      </c>
      <c r="AF393" s="144" t="s">
        <v>1039</v>
      </c>
      <c r="AG393" s="145">
        <v>0</v>
      </c>
    </row>
    <row r="394" spans="1:33" x14ac:dyDescent="0.25">
      <c r="A394" s="57">
        <v>102605011</v>
      </c>
      <c r="B394" s="58" t="s">
        <v>1042</v>
      </c>
      <c r="C394" s="55">
        <f t="shared" ref="C394:N394" si="196">+C395+C396+C397+C398+C399+C400+C401</f>
        <v>5527616333.5889997</v>
      </c>
      <c r="D394" s="55">
        <f t="shared" si="196"/>
        <v>11055232667.177999</v>
      </c>
      <c r="E394" s="55">
        <f t="shared" si="196"/>
        <v>5527616333.5889997</v>
      </c>
      <c r="F394" s="55">
        <f t="shared" si="196"/>
        <v>5527616333.5889997</v>
      </c>
      <c r="G394" s="55">
        <f t="shared" si="196"/>
        <v>5527616333.5889997</v>
      </c>
      <c r="H394" s="55">
        <f t="shared" si="196"/>
        <v>15565151016.337999</v>
      </c>
      <c r="I394" s="55">
        <f t="shared" si="196"/>
        <v>5527616333.5889997</v>
      </c>
      <c r="J394" s="55">
        <f t="shared" si="196"/>
        <v>8512983322.809</v>
      </c>
      <c r="K394" s="55">
        <f t="shared" si="196"/>
        <v>12684122804.528999</v>
      </c>
      <c r="L394" s="55">
        <f t="shared" si="196"/>
        <v>5527616333.5889997</v>
      </c>
      <c r="M394" s="55">
        <f t="shared" si="196"/>
        <v>5527616333.5889997</v>
      </c>
      <c r="N394" s="55">
        <f t="shared" si="196"/>
        <v>21127662239.174187</v>
      </c>
      <c r="O394" s="55">
        <f t="shared" si="182"/>
        <v>107638466385.15118</v>
      </c>
      <c r="Q394" s="55">
        <v>0</v>
      </c>
      <c r="R394" s="55">
        <f t="shared" ref="R394:AB394" si="197">+R395+R396+R397+R398+R399+R400+R401</f>
        <v>0</v>
      </c>
      <c r="S394" s="55">
        <f t="shared" si="197"/>
        <v>0</v>
      </c>
      <c r="T394" s="55">
        <f t="shared" si="197"/>
        <v>0</v>
      </c>
      <c r="U394" s="55">
        <f t="shared" si="197"/>
        <v>0</v>
      </c>
      <c r="V394" s="55">
        <f t="shared" si="197"/>
        <v>0</v>
      </c>
      <c r="W394" s="55">
        <f t="shared" si="197"/>
        <v>0</v>
      </c>
      <c r="X394" s="55">
        <f t="shared" si="197"/>
        <v>0</v>
      </c>
      <c r="Y394" s="55">
        <f t="shared" si="197"/>
        <v>0</v>
      </c>
      <c r="Z394" s="55">
        <f t="shared" si="197"/>
        <v>0</v>
      </c>
      <c r="AA394" s="55">
        <f t="shared" si="197"/>
        <v>0</v>
      </c>
      <c r="AB394" s="55">
        <f t="shared" si="197"/>
        <v>0</v>
      </c>
      <c r="AC394" s="55">
        <f t="shared" si="183"/>
        <v>0</v>
      </c>
      <c r="AE394" s="144" t="s">
        <v>1041</v>
      </c>
      <c r="AF394" s="144" t="s">
        <v>1042</v>
      </c>
      <c r="AG394" s="145">
        <v>0</v>
      </c>
    </row>
    <row r="395" spans="1:33" x14ac:dyDescent="0.25">
      <c r="A395" s="60">
        <v>10260501101</v>
      </c>
      <c r="B395" s="61" t="s">
        <v>1043</v>
      </c>
      <c r="C395" s="62">
        <v>5527616333.5889997</v>
      </c>
      <c r="D395" s="62">
        <v>11055232667.177999</v>
      </c>
      <c r="E395" s="62">
        <v>5527616333.5889997</v>
      </c>
      <c r="F395" s="62">
        <v>5527616333.5889997</v>
      </c>
      <c r="G395" s="62">
        <v>5527616333.5889997</v>
      </c>
      <c r="H395" s="62">
        <v>11055232667.177999</v>
      </c>
      <c r="I395" s="62">
        <v>5527616333.5889997</v>
      </c>
      <c r="J395" s="62">
        <v>5527616333.5889997</v>
      </c>
      <c r="K395" s="62">
        <v>5527616333.5889997</v>
      </c>
      <c r="L395" s="62">
        <v>5527616333.5889997</v>
      </c>
      <c r="M395" s="62">
        <v>5527616333.5889997</v>
      </c>
      <c r="N395" s="62">
        <v>21127662239.174187</v>
      </c>
      <c r="O395" s="62">
        <v>92986674575.831177</v>
      </c>
      <c r="Q395" s="62">
        <v>0</v>
      </c>
      <c r="R395" s="62">
        <v>0</v>
      </c>
      <c r="S395" s="62">
        <v>0</v>
      </c>
      <c r="T395" s="62">
        <v>0</v>
      </c>
      <c r="U395" s="62">
        <v>0</v>
      </c>
      <c r="V395" s="62">
        <v>0</v>
      </c>
      <c r="W395" s="62">
        <v>0</v>
      </c>
      <c r="X395" s="62">
        <v>0</v>
      </c>
      <c r="Y395" s="62">
        <v>0</v>
      </c>
      <c r="Z395" s="62">
        <v>0</v>
      </c>
      <c r="AA395" s="62">
        <v>0</v>
      </c>
      <c r="AB395" s="62">
        <v>0</v>
      </c>
      <c r="AC395" s="62">
        <f t="shared" si="183"/>
        <v>0</v>
      </c>
      <c r="AE395" s="101">
        <v>10260501101</v>
      </c>
      <c r="AF395" s="115" t="s">
        <v>1043</v>
      </c>
      <c r="AG395" s="128">
        <v>0</v>
      </c>
    </row>
    <row r="396" spans="1:33" x14ac:dyDescent="0.25">
      <c r="A396" s="60">
        <v>10260501102</v>
      </c>
      <c r="B396" s="61" t="s">
        <v>1044</v>
      </c>
      <c r="C396" s="62">
        <v>0</v>
      </c>
      <c r="D396" s="62">
        <v>0</v>
      </c>
      <c r="E396" s="62">
        <v>0</v>
      </c>
      <c r="F396" s="62">
        <v>0</v>
      </c>
      <c r="G396" s="62">
        <v>0</v>
      </c>
      <c r="H396" s="62">
        <v>2500000000</v>
      </c>
      <c r="I396" s="62">
        <v>0</v>
      </c>
      <c r="J396" s="62">
        <v>0</v>
      </c>
      <c r="K396" s="62">
        <v>0</v>
      </c>
      <c r="L396" s="62">
        <v>0</v>
      </c>
      <c r="M396" s="62">
        <v>0</v>
      </c>
      <c r="N396" s="62">
        <v>0</v>
      </c>
      <c r="O396" s="62">
        <v>2500000000</v>
      </c>
      <c r="Q396" s="62"/>
      <c r="R396" s="62">
        <v>0</v>
      </c>
      <c r="S396" s="62">
        <v>0</v>
      </c>
      <c r="T396" s="62">
        <v>0</v>
      </c>
      <c r="U396" s="62">
        <v>0</v>
      </c>
      <c r="V396" s="62">
        <v>0</v>
      </c>
      <c r="W396" s="62">
        <v>0</v>
      </c>
      <c r="X396" s="62">
        <v>0</v>
      </c>
      <c r="Y396" s="62">
        <v>0</v>
      </c>
      <c r="Z396" s="62">
        <v>0</v>
      </c>
      <c r="AA396" s="62">
        <v>0</v>
      </c>
      <c r="AB396" s="62">
        <v>0</v>
      </c>
      <c r="AC396" s="62">
        <f t="shared" si="183"/>
        <v>0</v>
      </c>
      <c r="AE396" s="101">
        <v>10260501102</v>
      </c>
      <c r="AF396" s="115" t="s">
        <v>1044</v>
      </c>
      <c r="AG396" s="128"/>
    </row>
    <row r="397" spans="1:33" x14ac:dyDescent="0.25">
      <c r="A397" s="60">
        <v>10260501103</v>
      </c>
      <c r="B397" s="61" t="s">
        <v>1045</v>
      </c>
      <c r="C397" s="62">
        <v>0</v>
      </c>
      <c r="D397" s="62">
        <v>0</v>
      </c>
      <c r="E397" s="62">
        <v>0</v>
      </c>
      <c r="F397" s="62">
        <v>0</v>
      </c>
      <c r="G397" s="62">
        <v>0</v>
      </c>
      <c r="H397" s="62">
        <v>0</v>
      </c>
      <c r="I397" s="62">
        <v>0</v>
      </c>
      <c r="J397" s="62">
        <v>2985366989.2200003</v>
      </c>
      <c r="K397" s="62">
        <v>0</v>
      </c>
      <c r="L397" s="62">
        <v>0</v>
      </c>
      <c r="M397" s="62">
        <v>0</v>
      </c>
      <c r="N397" s="62">
        <v>0</v>
      </c>
      <c r="O397" s="62">
        <f t="shared" si="182"/>
        <v>2985366989.2200003</v>
      </c>
      <c r="Q397" s="62"/>
      <c r="R397" s="62">
        <v>0</v>
      </c>
      <c r="S397" s="62">
        <v>0</v>
      </c>
      <c r="T397" s="62">
        <v>0</v>
      </c>
      <c r="U397" s="62">
        <v>0</v>
      </c>
      <c r="V397" s="62">
        <v>0</v>
      </c>
      <c r="W397" s="62">
        <v>0</v>
      </c>
      <c r="X397" s="62">
        <v>0</v>
      </c>
      <c r="Y397" s="62">
        <v>0</v>
      </c>
      <c r="Z397" s="62">
        <v>0</v>
      </c>
      <c r="AA397" s="62">
        <v>0</v>
      </c>
      <c r="AB397" s="62">
        <v>0</v>
      </c>
      <c r="AC397" s="62">
        <f t="shared" si="183"/>
        <v>0</v>
      </c>
      <c r="AE397" s="115">
        <v>10260501103</v>
      </c>
      <c r="AF397" s="115" t="s">
        <v>1045</v>
      </c>
      <c r="AG397" s="128"/>
    </row>
    <row r="398" spans="1:33" x14ac:dyDescent="0.25">
      <c r="A398" s="60">
        <v>10260501104</v>
      </c>
      <c r="B398" s="61" t="s">
        <v>1046</v>
      </c>
      <c r="C398" s="62">
        <v>0</v>
      </c>
      <c r="D398" s="62">
        <v>0</v>
      </c>
      <c r="E398" s="62">
        <v>0</v>
      </c>
      <c r="F398" s="62">
        <v>0</v>
      </c>
      <c r="G398" s="62">
        <v>0</v>
      </c>
      <c r="H398" s="62">
        <v>2009918349.1600001</v>
      </c>
      <c r="I398" s="62">
        <v>0</v>
      </c>
      <c r="J398" s="62">
        <v>0</v>
      </c>
      <c r="K398" s="62">
        <v>0</v>
      </c>
      <c r="L398" s="62">
        <v>0</v>
      </c>
      <c r="M398" s="62">
        <v>0</v>
      </c>
      <c r="N398" s="62">
        <v>0</v>
      </c>
      <c r="O398" s="62">
        <f t="shared" si="182"/>
        <v>2009918349.1600001</v>
      </c>
      <c r="Q398" s="62"/>
      <c r="R398" s="62">
        <v>0</v>
      </c>
      <c r="S398" s="62">
        <v>0</v>
      </c>
      <c r="T398" s="62">
        <v>0</v>
      </c>
      <c r="U398" s="62">
        <v>0</v>
      </c>
      <c r="V398" s="62">
        <v>0</v>
      </c>
      <c r="W398" s="62">
        <v>0</v>
      </c>
      <c r="X398" s="62">
        <v>0</v>
      </c>
      <c r="Y398" s="62">
        <v>0</v>
      </c>
      <c r="Z398" s="62">
        <v>0</v>
      </c>
      <c r="AA398" s="62">
        <v>0</v>
      </c>
      <c r="AB398" s="62">
        <v>0</v>
      </c>
      <c r="AC398" s="62">
        <f t="shared" si="183"/>
        <v>0</v>
      </c>
      <c r="AE398" s="115">
        <v>10260501104</v>
      </c>
      <c r="AF398" s="115" t="s">
        <v>1046</v>
      </c>
      <c r="AG398" s="128"/>
    </row>
    <row r="399" spans="1:33" x14ac:dyDescent="0.25">
      <c r="A399" s="60">
        <v>10260501105</v>
      </c>
      <c r="B399" s="61" t="s">
        <v>1047</v>
      </c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>
        <f t="shared" si="182"/>
        <v>0</v>
      </c>
      <c r="Q399" s="62"/>
      <c r="R399" s="62">
        <v>0</v>
      </c>
      <c r="S399" s="62">
        <v>0</v>
      </c>
      <c r="T399" s="62">
        <v>0</v>
      </c>
      <c r="U399" s="62">
        <v>0</v>
      </c>
      <c r="V399" s="62">
        <v>0</v>
      </c>
      <c r="W399" s="62">
        <v>0</v>
      </c>
      <c r="X399" s="62">
        <v>0</v>
      </c>
      <c r="Y399" s="62">
        <v>0</v>
      </c>
      <c r="Z399" s="62">
        <v>0</v>
      </c>
      <c r="AA399" s="62">
        <v>0</v>
      </c>
      <c r="AB399" s="62">
        <v>0</v>
      </c>
      <c r="AC399" s="62">
        <f t="shared" si="183"/>
        <v>0</v>
      </c>
      <c r="AE399" s="101">
        <v>10260501105</v>
      </c>
      <c r="AF399" s="115" t="s">
        <v>1047</v>
      </c>
      <c r="AG399" s="128"/>
    </row>
    <row r="400" spans="1:33" x14ac:dyDescent="0.25">
      <c r="A400" s="60">
        <v>10260501106</v>
      </c>
      <c r="B400" s="61" t="s">
        <v>1048</v>
      </c>
      <c r="C400" s="62">
        <v>0</v>
      </c>
      <c r="D400" s="62">
        <v>0</v>
      </c>
      <c r="E400" s="62">
        <v>0</v>
      </c>
      <c r="F400" s="62">
        <v>0</v>
      </c>
      <c r="G400" s="62">
        <v>0</v>
      </c>
      <c r="H400" s="62">
        <v>0</v>
      </c>
      <c r="I400" s="62">
        <v>0</v>
      </c>
      <c r="J400" s="62">
        <v>0</v>
      </c>
      <c r="K400" s="62">
        <v>7156506470.9400005</v>
      </c>
      <c r="L400" s="62">
        <v>0</v>
      </c>
      <c r="M400" s="62">
        <v>0</v>
      </c>
      <c r="N400" s="62">
        <v>0</v>
      </c>
      <c r="O400" s="62">
        <f t="shared" si="182"/>
        <v>7156506470.9400005</v>
      </c>
      <c r="Q400" s="62"/>
      <c r="R400" s="62">
        <v>0</v>
      </c>
      <c r="S400" s="62">
        <v>0</v>
      </c>
      <c r="T400" s="62">
        <v>0</v>
      </c>
      <c r="U400" s="62">
        <v>0</v>
      </c>
      <c r="V400" s="62">
        <v>0</v>
      </c>
      <c r="W400" s="62">
        <v>0</v>
      </c>
      <c r="X400" s="62">
        <v>0</v>
      </c>
      <c r="Y400" s="62">
        <v>0</v>
      </c>
      <c r="Z400" s="62">
        <v>0</v>
      </c>
      <c r="AA400" s="62">
        <v>0</v>
      </c>
      <c r="AB400" s="62">
        <v>0</v>
      </c>
      <c r="AC400" s="62">
        <f t="shared" si="183"/>
        <v>0</v>
      </c>
      <c r="AE400" s="115">
        <v>10260501106</v>
      </c>
      <c r="AF400" s="115" t="s">
        <v>1048</v>
      </c>
      <c r="AG400" s="128"/>
    </row>
    <row r="401" spans="1:33" x14ac:dyDescent="0.25">
      <c r="A401" s="60">
        <v>10260501107</v>
      </c>
      <c r="B401" s="61" t="s">
        <v>1050</v>
      </c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>
        <f t="shared" si="182"/>
        <v>0</v>
      </c>
      <c r="Q401" s="62"/>
      <c r="R401" s="62">
        <v>0</v>
      </c>
      <c r="S401" s="62">
        <v>0</v>
      </c>
      <c r="T401" s="62">
        <v>0</v>
      </c>
      <c r="U401" s="62">
        <v>0</v>
      </c>
      <c r="V401" s="62">
        <v>0</v>
      </c>
      <c r="W401" s="62">
        <v>0</v>
      </c>
      <c r="X401" s="62">
        <v>0</v>
      </c>
      <c r="Y401" s="62">
        <v>0</v>
      </c>
      <c r="Z401" s="62">
        <v>0</v>
      </c>
      <c r="AA401" s="62">
        <v>0</v>
      </c>
      <c r="AB401" s="62">
        <v>0</v>
      </c>
      <c r="AC401" s="62">
        <f t="shared" si="183"/>
        <v>0</v>
      </c>
      <c r="AE401" s="101">
        <v>10260501107</v>
      </c>
      <c r="AF401" s="101" t="s">
        <v>1050</v>
      </c>
      <c r="AG401" s="128"/>
    </row>
    <row r="402" spans="1:33" x14ac:dyDescent="0.25">
      <c r="A402" s="52">
        <v>10260502</v>
      </c>
      <c r="B402" s="53" t="s">
        <v>1277</v>
      </c>
      <c r="C402" s="54">
        <f t="shared" ref="C402:N402" si="198">+C403</f>
        <v>0</v>
      </c>
      <c r="D402" s="54">
        <f t="shared" si="198"/>
        <v>0</v>
      </c>
      <c r="E402" s="54">
        <f t="shared" si="198"/>
        <v>0</v>
      </c>
      <c r="F402" s="54">
        <f t="shared" si="198"/>
        <v>0</v>
      </c>
      <c r="G402" s="54">
        <f t="shared" si="198"/>
        <v>0</v>
      </c>
      <c r="H402" s="54">
        <f t="shared" si="198"/>
        <v>0</v>
      </c>
      <c r="I402" s="54">
        <f t="shared" si="198"/>
        <v>0</v>
      </c>
      <c r="J402" s="54">
        <f t="shared" si="198"/>
        <v>0</v>
      </c>
      <c r="K402" s="54">
        <f t="shared" si="198"/>
        <v>0</v>
      </c>
      <c r="L402" s="54">
        <f t="shared" si="198"/>
        <v>0</v>
      </c>
      <c r="M402" s="54">
        <f t="shared" si="198"/>
        <v>0</v>
      </c>
      <c r="N402" s="54">
        <f t="shared" si="198"/>
        <v>0</v>
      </c>
      <c r="O402" s="54">
        <f t="shared" si="182"/>
        <v>0</v>
      </c>
      <c r="Q402" s="54"/>
      <c r="R402" s="54">
        <f t="shared" ref="R402:AB402" si="199">+R403</f>
        <v>0</v>
      </c>
      <c r="S402" s="54">
        <f t="shared" si="199"/>
        <v>0</v>
      </c>
      <c r="T402" s="54">
        <f t="shared" si="199"/>
        <v>0</v>
      </c>
      <c r="U402" s="54">
        <f t="shared" si="199"/>
        <v>0</v>
      </c>
      <c r="V402" s="54">
        <f t="shared" si="199"/>
        <v>0</v>
      </c>
      <c r="W402" s="54">
        <f t="shared" si="199"/>
        <v>0</v>
      </c>
      <c r="X402" s="54">
        <f t="shared" si="199"/>
        <v>0</v>
      </c>
      <c r="Y402" s="54">
        <f t="shared" si="199"/>
        <v>0</v>
      </c>
      <c r="Z402" s="54">
        <f t="shared" si="199"/>
        <v>0</v>
      </c>
      <c r="AA402" s="54">
        <f t="shared" si="199"/>
        <v>0</v>
      </c>
      <c r="AB402" s="54">
        <f t="shared" si="199"/>
        <v>0</v>
      </c>
      <c r="AC402" s="54">
        <f t="shared" si="183"/>
        <v>0</v>
      </c>
      <c r="AE402" s="101"/>
      <c r="AF402" s="101"/>
      <c r="AG402" s="128"/>
    </row>
    <row r="403" spans="1:33" x14ac:dyDescent="0.25">
      <c r="A403" s="57">
        <v>102605021</v>
      </c>
      <c r="B403" s="58" t="s">
        <v>1277</v>
      </c>
      <c r="C403" s="55">
        <f t="shared" ref="C403:N403" si="200">+C404+C405</f>
        <v>0</v>
      </c>
      <c r="D403" s="55">
        <f t="shared" si="200"/>
        <v>0</v>
      </c>
      <c r="E403" s="55">
        <f t="shared" si="200"/>
        <v>0</v>
      </c>
      <c r="F403" s="55">
        <f t="shared" si="200"/>
        <v>0</v>
      </c>
      <c r="G403" s="55">
        <f t="shared" si="200"/>
        <v>0</v>
      </c>
      <c r="H403" s="55">
        <f t="shared" si="200"/>
        <v>0</v>
      </c>
      <c r="I403" s="55">
        <f t="shared" si="200"/>
        <v>0</v>
      </c>
      <c r="J403" s="55">
        <f t="shared" si="200"/>
        <v>0</v>
      </c>
      <c r="K403" s="55">
        <f t="shared" si="200"/>
        <v>0</v>
      </c>
      <c r="L403" s="55">
        <f t="shared" si="200"/>
        <v>0</v>
      </c>
      <c r="M403" s="55">
        <f t="shared" si="200"/>
        <v>0</v>
      </c>
      <c r="N403" s="55">
        <f t="shared" si="200"/>
        <v>0</v>
      </c>
      <c r="O403" s="55">
        <f t="shared" si="182"/>
        <v>0</v>
      </c>
      <c r="Q403" s="55"/>
      <c r="R403" s="55">
        <f t="shared" ref="R403:AB403" si="201">+R404+R405</f>
        <v>0</v>
      </c>
      <c r="S403" s="55">
        <f t="shared" si="201"/>
        <v>0</v>
      </c>
      <c r="T403" s="55">
        <f t="shared" si="201"/>
        <v>0</v>
      </c>
      <c r="U403" s="55">
        <f t="shared" si="201"/>
        <v>0</v>
      </c>
      <c r="V403" s="55">
        <f t="shared" si="201"/>
        <v>0</v>
      </c>
      <c r="W403" s="55">
        <f t="shared" si="201"/>
        <v>0</v>
      </c>
      <c r="X403" s="55">
        <f t="shared" si="201"/>
        <v>0</v>
      </c>
      <c r="Y403" s="55">
        <f t="shared" si="201"/>
        <v>0</v>
      </c>
      <c r="Z403" s="55">
        <f t="shared" si="201"/>
        <v>0</v>
      </c>
      <c r="AA403" s="55">
        <f t="shared" si="201"/>
        <v>0</v>
      </c>
      <c r="AB403" s="55">
        <f t="shared" si="201"/>
        <v>0</v>
      </c>
      <c r="AC403" s="55">
        <f t="shared" si="183"/>
        <v>0</v>
      </c>
      <c r="AE403" s="101"/>
      <c r="AF403" s="101"/>
      <c r="AG403" s="128"/>
    </row>
    <row r="404" spans="1:33" x14ac:dyDescent="0.25">
      <c r="A404" s="60">
        <v>10260502101</v>
      </c>
      <c r="B404" s="61" t="s">
        <v>1050</v>
      </c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>
        <f t="shared" si="182"/>
        <v>0</v>
      </c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>
        <f t="shared" si="183"/>
        <v>0</v>
      </c>
      <c r="AE404" s="101"/>
      <c r="AF404" s="101"/>
      <c r="AG404" s="128"/>
    </row>
    <row r="405" spans="1:33" x14ac:dyDescent="0.25">
      <c r="A405" s="60">
        <v>10260502102</v>
      </c>
      <c r="B405" s="61" t="s">
        <v>1278</v>
      </c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>
        <f t="shared" si="182"/>
        <v>0</v>
      </c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>
        <f t="shared" si="183"/>
        <v>0</v>
      </c>
      <c r="AE405" s="101"/>
      <c r="AF405" s="101"/>
      <c r="AG405" s="128"/>
    </row>
    <row r="406" spans="1:33" x14ac:dyDescent="0.25">
      <c r="A406" s="52">
        <v>1027</v>
      </c>
      <c r="B406" s="53" t="s">
        <v>1279</v>
      </c>
      <c r="C406" s="54">
        <f t="shared" ref="C406:N409" si="202">+C407</f>
        <v>0</v>
      </c>
      <c r="D406" s="54">
        <f t="shared" si="202"/>
        <v>0</v>
      </c>
      <c r="E406" s="54">
        <f t="shared" si="202"/>
        <v>0</v>
      </c>
      <c r="F406" s="54">
        <f t="shared" si="202"/>
        <v>0</v>
      </c>
      <c r="G406" s="54">
        <f t="shared" si="202"/>
        <v>0</v>
      </c>
      <c r="H406" s="54">
        <f t="shared" si="202"/>
        <v>0</v>
      </c>
      <c r="I406" s="54">
        <f t="shared" si="202"/>
        <v>0</v>
      </c>
      <c r="J406" s="54">
        <f t="shared" si="202"/>
        <v>0</v>
      </c>
      <c r="K406" s="54">
        <f t="shared" si="202"/>
        <v>0</v>
      </c>
      <c r="L406" s="54">
        <f t="shared" si="202"/>
        <v>0</v>
      </c>
      <c r="M406" s="54">
        <f t="shared" si="202"/>
        <v>0</v>
      </c>
      <c r="N406" s="54">
        <f t="shared" si="202"/>
        <v>0</v>
      </c>
      <c r="O406" s="54">
        <f t="shared" si="182"/>
        <v>0</v>
      </c>
      <c r="Q406" s="54"/>
      <c r="R406" s="54">
        <f t="shared" ref="R406:AB409" si="203">+R407</f>
        <v>0</v>
      </c>
      <c r="S406" s="54">
        <f t="shared" si="203"/>
        <v>0</v>
      </c>
      <c r="T406" s="54">
        <f t="shared" si="203"/>
        <v>0</v>
      </c>
      <c r="U406" s="54">
        <f t="shared" si="203"/>
        <v>0</v>
      </c>
      <c r="V406" s="54">
        <f t="shared" si="203"/>
        <v>0</v>
      </c>
      <c r="W406" s="54">
        <f t="shared" si="203"/>
        <v>0</v>
      </c>
      <c r="X406" s="54">
        <f t="shared" si="203"/>
        <v>0</v>
      </c>
      <c r="Y406" s="54">
        <f t="shared" si="203"/>
        <v>0</v>
      </c>
      <c r="Z406" s="54">
        <f t="shared" si="203"/>
        <v>0</v>
      </c>
      <c r="AA406" s="54">
        <f t="shared" si="203"/>
        <v>0</v>
      </c>
      <c r="AB406" s="54">
        <f t="shared" si="203"/>
        <v>0</v>
      </c>
      <c r="AC406" s="54">
        <f t="shared" si="183"/>
        <v>0</v>
      </c>
      <c r="AE406" s="101"/>
      <c r="AF406" s="101"/>
      <c r="AG406" s="128"/>
    </row>
    <row r="407" spans="1:33" x14ac:dyDescent="0.25">
      <c r="A407" s="57">
        <v>102701</v>
      </c>
      <c r="B407" s="58" t="s">
        <v>1279</v>
      </c>
      <c r="C407" s="55">
        <f t="shared" si="202"/>
        <v>0</v>
      </c>
      <c r="D407" s="55">
        <f t="shared" si="202"/>
        <v>0</v>
      </c>
      <c r="E407" s="55">
        <f t="shared" si="202"/>
        <v>0</v>
      </c>
      <c r="F407" s="55">
        <f t="shared" si="202"/>
        <v>0</v>
      </c>
      <c r="G407" s="55">
        <f t="shared" si="202"/>
        <v>0</v>
      </c>
      <c r="H407" s="55">
        <f t="shared" si="202"/>
        <v>0</v>
      </c>
      <c r="I407" s="55">
        <f t="shared" si="202"/>
        <v>0</v>
      </c>
      <c r="J407" s="55">
        <f t="shared" si="202"/>
        <v>0</v>
      </c>
      <c r="K407" s="55">
        <f t="shared" si="202"/>
        <v>0</v>
      </c>
      <c r="L407" s="55">
        <f t="shared" si="202"/>
        <v>0</v>
      </c>
      <c r="M407" s="55">
        <f t="shared" si="202"/>
        <v>0</v>
      </c>
      <c r="N407" s="55">
        <f t="shared" si="202"/>
        <v>0</v>
      </c>
      <c r="O407" s="55">
        <f t="shared" si="182"/>
        <v>0</v>
      </c>
      <c r="Q407" s="55"/>
      <c r="R407" s="55">
        <f t="shared" si="203"/>
        <v>0</v>
      </c>
      <c r="S407" s="55">
        <f t="shared" si="203"/>
        <v>0</v>
      </c>
      <c r="T407" s="55">
        <f t="shared" si="203"/>
        <v>0</v>
      </c>
      <c r="U407" s="55">
        <f t="shared" si="203"/>
        <v>0</v>
      </c>
      <c r="V407" s="55">
        <f t="shared" si="203"/>
        <v>0</v>
      </c>
      <c r="W407" s="55">
        <f t="shared" si="203"/>
        <v>0</v>
      </c>
      <c r="X407" s="55">
        <f t="shared" si="203"/>
        <v>0</v>
      </c>
      <c r="Y407" s="55">
        <f t="shared" si="203"/>
        <v>0</v>
      </c>
      <c r="Z407" s="55">
        <f t="shared" si="203"/>
        <v>0</v>
      </c>
      <c r="AA407" s="55">
        <f t="shared" si="203"/>
        <v>0</v>
      </c>
      <c r="AB407" s="55">
        <f t="shared" si="203"/>
        <v>0</v>
      </c>
      <c r="AC407" s="55">
        <f t="shared" si="183"/>
        <v>0</v>
      </c>
      <c r="AE407" s="101"/>
      <c r="AF407" s="101"/>
      <c r="AG407" s="128"/>
    </row>
    <row r="408" spans="1:33" x14ac:dyDescent="0.25">
      <c r="A408" s="57">
        <v>10270101</v>
      </c>
      <c r="B408" s="58" t="s">
        <v>1279</v>
      </c>
      <c r="C408" s="55">
        <f t="shared" si="202"/>
        <v>0</v>
      </c>
      <c r="D408" s="55">
        <f t="shared" si="202"/>
        <v>0</v>
      </c>
      <c r="E408" s="55">
        <f t="shared" si="202"/>
        <v>0</v>
      </c>
      <c r="F408" s="55">
        <f t="shared" si="202"/>
        <v>0</v>
      </c>
      <c r="G408" s="55">
        <f t="shared" si="202"/>
        <v>0</v>
      </c>
      <c r="H408" s="55">
        <f t="shared" si="202"/>
        <v>0</v>
      </c>
      <c r="I408" s="55">
        <f t="shared" si="202"/>
        <v>0</v>
      </c>
      <c r="J408" s="55">
        <f t="shared" si="202"/>
        <v>0</v>
      </c>
      <c r="K408" s="55">
        <f t="shared" si="202"/>
        <v>0</v>
      </c>
      <c r="L408" s="55">
        <f t="shared" si="202"/>
        <v>0</v>
      </c>
      <c r="M408" s="55">
        <f t="shared" si="202"/>
        <v>0</v>
      </c>
      <c r="N408" s="55">
        <f t="shared" si="202"/>
        <v>0</v>
      </c>
      <c r="O408" s="55">
        <f t="shared" si="182"/>
        <v>0</v>
      </c>
      <c r="Q408" s="55"/>
      <c r="R408" s="55">
        <f t="shared" si="203"/>
        <v>0</v>
      </c>
      <c r="S408" s="55">
        <f t="shared" si="203"/>
        <v>0</v>
      </c>
      <c r="T408" s="55">
        <f t="shared" si="203"/>
        <v>0</v>
      </c>
      <c r="U408" s="55">
        <f t="shared" si="203"/>
        <v>0</v>
      </c>
      <c r="V408" s="55">
        <f t="shared" si="203"/>
        <v>0</v>
      </c>
      <c r="W408" s="55">
        <f t="shared" si="203"/>
        <v>0</v>
      </c>
      <c r="X408" s="55">
        <f t="shared" si="203"/>
        <v>0</v>
      </c>
      <c r="Y408" s="55">
        <f t="shared" si="203"/>
        <v>0</v>
      </c>
      <c r="Z408" s="55">
        <f t="shared" si="203"/>
        <v>0</v>
      </c>
      <c r="AA408" s="55">
        <f t="shared" si="203"/>
        <v>0</v>
      </c>
      <c r="AB408" s="55">
        <f t="shared" si="203"/>
        <v>0</v>
      </c>
      <c r="AC408" s="55">
        <f t="shared" si="183"/>
        <v>0</v>
      </c>
      <c r="AE408" s="101"/>
      <c r="AF408" s="101"/>
      <c r="AG408" s="128"/>
    </row>
    <row r="409" spans="1:33" x14ac:dyDescent="0.25">
      <c r="A409" s="57">
        <v>102701011</v>
      </c>
      <c r="B409" s="58" t="s">
        <v>1279</v>
      </c>
      <c r="C409" s="55">
        <f t="shared" si="202"/>
        <v>0</v>
      </c>
      <c r="D409" s="55">
        <f t="shared" si="202"/>
        <v>0</v>
      </c>
      <c r="E409" s="55">
        <f t="shared" si="202"/>
        <v>0</v>
      </c>
      <c r="F409" s="55">
        <f t="shared" si="202"/>
        <v>0</v>
      </c>
      <c r="G409" s="55">
        <f t="shared" si="202"/>
        <v>0</v>
      </c>
      <c r="H409" s="55">
        <f t="shared" si="202"/>
        <v>0</v>
      </c>
      <c r="I409" s="55">
        <f t="shared" si="202"/>
        <v>0</v>
      </c>
      <c r="J409" s="55">
        <f t="shared" si="202"/>
        <v>0</v>
      </c>
      <c r="K409" s="55">
        <f t="shared" si="202"/>
        <v>0</v>
      </c>
      <c r="L409" s="55">
        <f t="shared" si="202"/>
        <v>0</v>
      </c>
      <c r="M409" s="55">
        <f t="shared" si="202"/>
        <v>0</v>
      </c>
      <c r="N409" s="55">
        <f t="shared" si="202"/>
        <v>0</v>
      </c>
      <c r="O409" s="55">
        <f t="shared" si="182"/>
        <v>0</v>
      </c>
      <c r="Q409" s="55"/>
      <c r="R409" s="55">
        <f t="shared" si="203"/>
        <v>0</v>
      </c>
      <c r="S409" s="55">
        <f t="shared" si="203"/>
        <v>0</v>
      </c>
      <c r="T409" s="55">
        <f t="shared" si="203"/>
        <v>0</v>
      </c>
      <c r="U409" s="55">
        <f t="shared" si="203"/>
        <v>0</v>
      </c>
      <c r="V409" s="55">
        <f t="shared" si="203"/>
        <v>0</v>
      </c>
      <c r="W409" s="55">
        <f t="shared" si="203"/>
        <v>0</v>
      </c>
      <c r="X409" s="55">
        <f t="shared" si="203"/>
        <v>0</v>
      </c>
      <c r="Y409" s="55">
        <f t="shared" si="203"/>
        <v>0</v>
      </c>
      <c r="Z409" s="55">
        <f t="shared" si="203"/>
        <v>0</v>
      </c>
      <c r="AA409" s="55">
        <f t="shared" si="203"/>
        <v>0</v>
      </c>
      <c r="AB409" s="55">
        <f t="shared" si="203"/>
        <v>0</v>
      </c>
      <c r="AC409" s="55">
        <f t="shared" si="183"/>
        <v>0</v>
      </c>
      <c r="AE409" s="101"/>
      <c r="AF409" s="101"/>
      <c r="AG409" s="128"/>
    </row>
    <row r="410" spans="1:33" x14ac:dyDescent="0.25">
      <c r="A410" s="60">
        <v>10270101101</v>
      </c>
      <c r="B410" s="61" t="s">
        <v>1279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>
        <f t="shared" si="182"/>
        <v>0</v>
      </c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>
        <f t="shared" si="183"/>
        <v>0</v>
      </c>
      <c r="AE410" s="101"/>
      <c r="AF410" s="101"/>
      <c r="AG410" s="128"/>
    </row>
    <row r="411" spans="1:33" x14ac:dyDescent="0.25">
      <c r="A411" s="52">
        <v>2</v>
      </c>
      <c r="B411" s="53" t="s">
        <v>1052</v>
      </c>
      <c r="C411" s="54">
        <f t="shared" ref="C411:N411" si="204">+C412+C435+C441+C477+C483+C489+C517+C523+C529+C535</f>
        <v>41871628.357299998</v>
      </c>
      <c r="D411" s="54">
        <f t="shared" si="204"/>
        <v>41871628.357299998</v>
      </c>
      <c r="E411" s="54">
        <f t="shared" si="204"/>
        <v>41871628.357299998</v>
      </c>
      <c r="F411" s="54">
        <f t="shared" si="204"/>
        <v>41871628.357299998</v>
      </c>
      <c r="G411" s="54">
        <f t="shared" si="204"/>
        <v>41871628.357299998</v>
      </c>
      <c r="H411" s="54">
        <f t="shared" si="204"/>
        <v>41871628.357299998</v>
      </c>
      <c r="I411" s="54">
        <f t="shared" si="204"/>
        <v>41871628.357299998</v>
      </c>
      <c r="J411" s="54">
        <f t="shared" si="204"/>
        <v>41871628.357299998</v>
      </c>
      <c r="K411" s="54">
        <f t="shared" si="204"/>
        <v>41871628.357299998</v>
      </c>
      <c r="L411" s="54">
        <f t="shared" si="204"/>
        <v>41871628.357299998</v>
      </c>
      <c r="M411" s="54">
        <f t="shared" si="204"/>
        <v>41871628.357299998</v>
      </c>
      <c r="N411" s="54">
        <f t="shared" si="204"/>
        <v>41871628.357299998</v>
      </c>
      <c r="O411" s="54">
        <f t="shared" si="182"/>
        <v>502459540.28759986</v>
      </c>
      <c r="Q411" s="54">
        <v>217810058.90999997</v>
      </c>
      <c r="R411" s="54">
        <f t="shared" ref="R411:AB411" si="205">+R412+R435+R441+R477+R483+R489+R517+R523+R529+R535</f>
        <v>0</v>
      </c>
      <c r="S411" s="54">
        <f t="shared" si="205"/>
        <v>0</v>
      </c>
      <c r="T411" s="54">
        <f t="shared" si="205"/>
        <v>0</v>
      </c>
      <c r="U411" s="54">
        <f t="shared" si="205"/>
        <v>0</v>
      </c>
      <c r="V411" s="54">
        <f t="shared" si="205"/>
        <v>0</v>
      </c>
      <c r="W411" s="54">
        <f t="shared" si="205"/>
        <v>0</v>
      </c>
      <c r="X411" s="54">
        <f t="shared" si="205"/>
        <v>0</v>
      </c>
      <c r="Y411" s="54">
        <f t="shared" si="205"/>
        <v>0</v>
      </c>
      <c r="Z411" s="54">
        <f t="shared" si="205"/>
        <v>0</v>
      </c>
      <c r="AA411" s="54">
        <f t="shared" si="205"/>
        <v>0</v>
      </c>
      <c r="AB411" s="54">
        <f t="shared" si="205"/>
        <v>0</v>
      </c>
      <c r="AC411" s="54">
        <f t="shared" si="183"/>
        <v>217810058.90999997</v>
      </c>
      <c r="AE411" s="144" t="s">
        <v>1049</v>
      </c>
      <c r="AF411" s="144" t="s">
        <v>1052</v>
      </c>
      <c r="AG411" s="152">
        <v>217810058.90999997</v>
      </c>
    </row>
    <row r="412" spans="1:33" x14ac:dyDescent="0.25">
      <c r="A412" s="57">
        <v>201</v>
      </c>
      <c r="B412" s="58" t="s">
        <v>1280</v>
      </c>
      <c r="C412" s="55">
        <f t="shared" ref="C412:N412" si="206">+C413+C422</f>
        <v>0</v>
      </c>
      <c r="D412" s="55">
        <f t="shared" si="206"/>
        <v>0</v>
      </c>
      <c r="E412" s="55">
        <f t="shared" si="206"/>
        <v>0</v>
      </c>
      <c r="F412" s="55">
        <f t="shared" si="206"/>
        <v>0</v>
      </c>
      <c r="G412" s="55">
        <f t="shared" si="206"/>
        <v>0</v>
      </c>
      <c r="H412" s="55">
        <f t="shared" si="206"/>
        <v>0</v>
      </c>
      <c r="I412" s="55">
        <f t="shared" si="206"/>
        <v>0</v>
      </c>
      <c r="J412" s="55">
        <f t="shared" si="206"/>
        <v>0</v>
      </c>
      <c r="K412" s="55">
        <f t="shared" si="206"/>
        <v>0</v>
      </c>
      <c r="L412" s="55">
        <f t="shared" si="206"/>
        <v>0</v>
      </c>
      <c r="M412" s="55">
        <f t="shared" si="206"/>
        <v>0</v>
      </c>
      <c r="N412" s="55">
        <f t="shared" si="206"/>
        <v>0</v>
      </c>
      <c r="O412" s="55">
        <f t="shared" si="182"/>
        <v>0</v>
      </c>
      <c r="Q412" s="55"/>
      <c r="R412" s="55">
        <f t="shared" ref="R412:AB412" si="207">+R413+R422</f>
        <v>0</v>
      </c>
      <c r="S412" s="55">
        <f t="shared" si="207"/>
        <v>0</v>
      </c>
      <c r="T412" s="55">
        <f t="shared" si="207"/>
        <v>0</v>
      </c>
      <c r="U412" s="55">
        <f t="shared" si="207"/>
        <v>0</v>
      </c>
      <c r="V412" s="55">
        <f t="shared" si="207"/>
        <v>0</v>
      </c>
      <c r="W412" s="55">
        <f t="shared" si="207"/>
        <v>0</v>
      </c>
      <c r="X412" s="55">
        <f t="shared" si="207"/>
        <v>0</v>
      </c>
      <c r="Y412" s="55">
        <f t="shared" si="207"/>
        <v>0</v>
      </c>
      <c r="Z412" s="55">
        <f t="shared" si="207"/>
        <v>0</v>
      </c>
      <c r="AA412" s="55">
        <f t="shared" si="207"/>
        <v>0</v>
      </c>
      <c r="AB412" s="55">
        <f t="shared" si="207"/>
        <v>0</v>
      </c>
      <c r="AC412" s="55">
        <f t="shared" si="183"/>
        <v>0</v>
      </c>
      <c r="AE412" s="144"/>
      <c r="AF412" s="144"/>
      <c r="AG412" s="152"/>
    </row>
    <row r="413" spans="1:33" x14ac:dyDescent="0.25">
      <c r="A413" s="57">
        <v>2011</v>
      </c>
      <c r="B413" s="58" t="s">
        <v>1281</v>
      </c>
      <c r="C413" s="55">
        <f t="shared" ref="C413:N413" si="208">+C414+C418</f>
        <v>0</v>
      </c>
      <c r="D413" s="55">
        <f t="shared" si="208"/>
        <v>0</v>
      </c>
      <c r="E413" s="55">
        <f t="shared" si="208"/>
        <v>0</v>
      </c>
      <c r="F413" s="55">
        <f t="shared" si="208"/>
        <v>0</v>
      </c>
      <c r="G413" s="55">
        <f t="shared" si="208"/>
        <v>0</v>
      </c>
      <c r="H413" s="55">
        <f t="shared" si="208"/>
        <v>0</v>
      </c>
      <c r="I413" s="55">
        <f t="shared" si="208"/>
        <v>0</v>
      </c>
      <c r="J413" s="55">
        <f t="shared" si="208"/>
        <v>0</v>
      </c>
      <c r="K413" s="55">
        <f t="shared" si="208"/>
        <v>0</v>
      </c>
      <c r="L413" s="55">
        <f t="shared" si="208"/>
        <v>0</v>
      </c>
      <c r="M413" s="55">
        <f t="shared" si="208"/>
        <v>0</v>
      </c>
      <c r="N413" s="55">
        <f t="shared" si="208"/>
        <v>0</v>
      </c>
      <c r="O413" s="55">
        <f t="shared" si="182"/>
        <v>0</v>
      </c>
      <c r="Q413" s="55"/>
      <c r="R413" s="55">
        <f t="shared" ref="R413:AB413" si="209">+R414+R418</f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 t="shared" si="209"/>
        <v>0</v>
      </c>
      <c r="AC413" s="55">
        <f t="shared" si="183"/>
        <v>0</v>
      </c>
      <c r="AE413" s="144"/>
      <c r="AF413" s="144"/>
      <c r="AG413" s="152"/>
    </row>
    <row r="414" spans="1:33" x14ac:dyDescent="0.25">
      <c r="A414" s="57">
        <v>201101</v>
      </c>
      <c r="B414" s="58" t="s">
        <v>1282</v>
      </c>
      <c r="C414" s="55">
        <f t="shared" ref="C414:N416" si="210">+C415</f>
        <v>0</v>
      </c>
      <c r="D414" s="55">
        <f t="shared" si="210"/>
        <v>0</v>
      </c>
      <c r="E414" s="55">
        <f t="shared" si="210"/>
        <v>0</v>
      </c>
      <c r="F414" s="55">
        <f t="shared" si="210"/>
        <v>0</v>
      </c>
      <c r="G414" s="55">
        <f t="shared" si="210"/>
        <v>0</v>
      </c>
      <c r="H414" s="55">
        <f t="shared" si="210"/>
        <v>0</v>
      </c>
      <c r="I414" s="55">
        <f t="shared" si="210"/>
        <v>0</v>
      </c>
      <c r="J414" s="55">
        <f t="shared" si="210"/>
        <v>0</v>
      </c>
      <c r="K414" s="55">
        <f t="shared" si="210"/>
        <v>0</v>
      </c>
      <c r="L414" s="55">
        <f t="shared" si="210"/>
        <v>0</v>
      </c>
      <c r="M414" s="55">
        <f t="shared" si="210"/>
        <v>0</v>
      </c>
      <c r="N414" s="55">
        <f t="shared" si="210"/>
        <v>0</v>
      </c>
      <c r="O414" s="55">
        <f t="shared" si="182"/>
        <v>0</v>
      </c>
      <c r="Q414" s="55"/>
      <c r="R414" s="55">
        <f t="shared" ref="R414:AB416" si="211">+R415</f>
        <v>0</v>
      </c>
      <c r="S414" s="55">
        <f t="shared" si="211"/>
        <v>0</v>
      </c>
      <c r="T414" s="55">
        <f t="shared" si="211"/>
        <v>0</v>
      </c>
      <c r="U414" s="55">
        <f t="shared" si="211"/>
        <v>0</v>
      </c>
      <c r="V414" s="55">
        <f t="shared" si="211"/>
        <v>0</v>
      </c>
      <c r="W414" s="55">
        <f t="shared" si="211"/>
        <v>0</v>
      </c>
      <c r="X414" s="55">
        <f t="shared" si="211"/>
        <v>0</v>
      </c>
      <c r="Y414" s="55">
        <f t="shared" si="211"/>
        <v>0</v>
      </c>
      <c r="Z414" s="55">
        <f t="shared" si="211"/>
        <v>0</v>
      </c>
      <c r="AA414" s="55">
        <f t="shared" si="211"/>
        <v>0</v>
      </c>
      <c r="AB414" s="55">
        <f t="shared" si="211"/>
        <v>0</v>
      </c>
      <c r="AC414" s="55">
        <f t="shared" si="183"/>
        <v>0</v>
      </c>
      <c r="AE414" s="144"/>
      <c r="AF414" s="144"/>
      <c r="AG414" s="152"/>
    </row>
    <row r="415" spans="1:33" x14ac:dyDescent="0.25">
      <c r="A415" s="57">
        <v>20110101</v>
      </c>
      <c r="B415" s="58" t="s">
        <v>1282</v>
      </c>
      <c r="C415" s="55">
        <f t="shared" si="210"/>
        <v>0</v>
      </c>
      <c r="D415" s="55">
        <f t="shared" si="210"/>
        <v>0</v>
      </c>
      <c r="E415" s="55">
        <f t="shared" si="210"/>
        <v>0</v>
      </c>
      <c r="F415" s="55">
        <f t="shared" si="210"/>
        <v>0</v>
      </c>
      <c r="G415" s="55">
        <f t="shared" si="210"/>
        <v>0</v>
      </c>
      <c r="H415" s="55">
        <f t="shared" si="210"/>
        <v>0</v>
      </c>
      <c r="I415" s="55">
        <f t="shared" si="210"/>
        <v>0</v>
      </c>
      <c r="J415" s="55">
        <f t="shared" si="210"/>
        <v>0</v>
      </c>
      <c r="K415" s="55">
        <f t="shared" si="210"/>
        <v>0</v>
      </c>
      <c r="L415" s="55">
        <f t="shared" si="210"/>
        <v>0</v>
      </c>
      <c r="M415" s="55">
        <f t="shared" si="210"/>
        <v>0</v>
      </c>
      <c r="N415" s="55">
        <f t="shared" si="210"/>
        <v>0</v>
      </c>
      <c r="O415" s="55">
        <f t="shared" si="182"/>
        <v>0</v>
      </c>
      <c r="Q415" s="55"/>
      <c r="R415" s="55">
        <f t="shared" si="211"/>
        <v>0</v>
      </c>
      <c r="S415" s="55">
        <f t="shared" si="211"/>
        <v>0</v>
      </c>
      <c r="T415" s="55">
        <f t="shared" si="211"/>
        <v>0</v>
      </c>
      <c r="U415" s="55">
        <f t="shared" si="211"/>
        <v>0</v>
      </c>
      <c r="V415" s="55">
        <f t="shared" si="211"/>
        <v>0</v>
      </c>
      <c r="W415" s="55">
        <f t="shared" si="211"/>
        <v>0</v>
      </c>
      <c r="X415" s="55">
        <f t="shared" si="211"/>
        <v>0</v>
      </c>
      <c r="Y415" s="55">
        <f t="shared" si="211"/>
        <v>0</v>
      </c>
      <c r="Z415" s="55">
        <f t="shared" si="211"/>
        <v>0</v>
      </c>
      <c r="AA415" s="55">
        <f t="shared" si="211"/>
        <v>0</v>
      </c>
      <c r="AB415" s="55">
        <f t="shared" si="211"/>
        <v>0</v>
      </c>
      <c r="AC415" s="55">
        <f t="shared" si="183"/>
        <v>0</v>
      </c>
      <c r="AE415" s="144"/>
      <c r="AF415" s="144"/>
      <c r="AG415" s="152"/>
    </row>
    <row r="416" spans="1:33" x14ac:dyDescent="0.25">
      <c r="A416" s="57">
        <v>201101011</v>
      </c>
      <c r="B416" s="58" t="s">
        <v>1282</v>
      </c>
      <c r="C416" s="55">
        <f t="shared" si="210"/>
        <v>0</v>
      </c>
      <c r="D416" s="55">
        <f t="shared" si="210"/>
        <v>0</v>
      </c>
      <c r="E416" s="55">
        <f t="shared" si="210"/>
        <v>0</v>
      </c>
      <c r="F416" s="55">
        <f t="shared" si="210"/>
        <v>0</v>
      </c>
      <c r="G416" s="55">
        <f t="shared" si="210"/>
        <v>0</v>
      </c>
      <c r="H416" s="55">
        <f t="shared" si="210"/>
        <v>0</v>
      </c>
      <c r="I416" s="55">
        <f t="shared" si="210"/>
        <v>0</v>
      </c>
      <c r="J416" s="55">
        <f t="shared" si="210"/>
        <v>0</v>
      </c>
      <c r="K416" s="55">
        <f t="shared" si="210"/>
        <v>0</v>
      </c>
      <c r="L416" s="55">
        <f t="shared" si="210"/>
        <v>0</v>
      </c>
      <c r="M416" s="55">
        <f t="shared" si="210"/>
        <v>0</v>
      </c>
      <c r="N416" s="55">
        <f t="shared" si="210"/>
        <v>0</v>
      </c>
      <c r="O416" s="55">
        <f t="shared" si="182"/>
        <v>0</v>
      </c>
      <c r="Q416" s="55"/>
      <c r="R416" s="55">
        <f t="shared" si="211"/>
        <v>0</v>
      </c>
      <c r="S416" s="55">
        <f t="shared" si="211"/>
        <v>0</v>
      </c>
      <c r="T416" s="55">
        <f t="shared" si="211"/>
        <v>0</v>
      </c>
      <c r="U416" s="55">
        <f t="shared" si="211"/>
        <v>0</v>
      </c>
      <c r="V416" s="55">
        <f t="shared" si="211"/>
        <v>0</v>
      </c>
      <c r="W416" s="55">
        <f t="shared" si="211"/>
        <v>0</v>
      </c>
      <c r="X416" s="55">
        <f t="shared" si="211"/>
        <v>0</v>
      </c>
      <c r="Y416" s="55">
        <f t="shared" si="211"/>
        <v>0</v>
      </c>
      <c r="Z416" s="55">
        <f t="shared" si="211"/>
        <v>0</v>
      </c>
      <c r="AA416" s="55">
        <f t="shared" si="211"/>
        <v>0</v>
      </c>
      <c r="AB416" s="55">
        <f t="shared" si="211"/>
        <v>0</v>
      </c>
      <c r="AC416" s="55">
        <f t="shared" si="183"/>
        <v>0</v>
      </c>
      <c r="AE416" s="144"/>
      <c r="AF416" s="144"/>
      <c r="AG416" s="152"/>
    </row>
    <row r="417" spans="1:33" x14ac:dyDescent="0.25">
      <c r="A417" s="60">
        <v>20110101101</v>
      </c>
      <c r="B417" s="61" t="s">
        <v>1282</v>
      </c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>
        <f t="shared" si="182"/>
        <v>0</v>
      </c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>
        <f t="shared" si="183"/>
        <v>0</v>
      </c>
      <c r="AE417" s="144"/>
      <c r="AF417" s="144"/>
      <c r="AG417" s="152"/>
    </row>
    <row r="418" spans="1:33" x14ac:dyDescent="0.25">
      <c r="A418" s="52">
        <v>201102</v>
      </c>
      <c r="B418" s="53" t="s">
        <v>1283</v>
      </c>
      <c r="C418" s="54">
        <f t="shared" ref="C418:N420" si="212">+C419</f>
        <v>0</v>
      </c>
      <c r="D418" s="54">
        <f t="shared" si="212"/>
        <v>0</v>
      </c>
      <c r="E418" s="54">
        <f t="shared" si="212"/>
        <v>0</v>
      </c>
      <c r="F418" s="54">
        <f t="shared" si="212"/>
        <v>0</v>
      </c>
      <c r="G418" s="54">
        <f t="shared" si="212"/>
        <v>0</v>
      </c>
      <c r="H418" s="54">
        <f t="shared" si="212"/>
        <v>0</v>
      </c>
      <c r="I418" s="54">
        <f t="shared" si="212"/>
        <v>0</v>
      </c>
      <c r="J418" s="54">
        <f t="shared" si="212"/>
        <v>0</v>
      </c>
      <c r="K418" s="54">
        <f t="shared" si="212"/>
        <v>0</v>
      </c>
      <c r="L418" s="54">
        <f t="shared" si="212"/>
        <v>0</v>
      </c>
      <c r="M418" s="54">
        <f t="shared" si="212"/>
        <v>0</v>
      </c>
      <c r="N418" s="54">
        <f t="shared" si="212"/>
        <v>0</v>
      </c>
      <c r="O418" s="54">
        <f t="shared" si="182"/>
        <v>0</v>
      </c>
      <c r="Q418" s="54"/>
      <c r="R418" s="54">
        <f t="shared" ref="R418:AB420" si="213">+R419</f>
        <v>0</v>
      </c>
      <c r="S418" s="54">
        <f t="shared" si="213"/>
        <v>0</v>
      </c>
      <c r="T418" s="54">
        <f t="shared" si="213"/>
        <v>0</v>
      </c>
      <c r="U418" s="54">
        <f t="shared" si="213"/>
        <v>0</v>
      </c>
      <c r="V418" s="54">
        <f t="shared" si="213"/>
        <v>0</v>
      </c>
      <c r="W418" s="54">
        <f t="shared" si="213"/>
        <v>0</v>
      </c>
      <c r="X418" s="54">
        <f t="shared" si="213"/>
        <v>0</v>
      </c>
      <c r="Y418" s="54">
        <f t="shared" si="213"/>
        <v>0</v>
      </c>
      <c r="Z418" s="54">
        <f t="shared" si="213"/>
        <v>0</v>
      </c>
      <c r="AA418" s="54">
        <f t="shared" si="213"/>
        <v>0</v>
      </c>
      <c r="AB418" s="54">
        <f t="shared" si="213"/>
        <v>0</v>
      </c>
      <c r="AC418" s="54">
        <f t="shared" si="183"/>
        <v>0</v>
      </c>
      <c r="AE418" s="144"/>
      <c r="AF418" s="144"/>
      <c r="AG418" s="152"/>
    </row>
    <row r="419" spans="1:33" x14ac:dyDescent="0.25">
      <c r="A419" s="57">
        <v>20110201</v>
      </c>
      <c r="B419" s="58" t="s">
        <v>1283</v>
      </c>
      <c r="C419" s="55">
        <f t="shared" si="212"/>
        <v>0</v>
      </c>
      <c r="D419" s="55">
        <f t="shared" si="212"/>
        <v>0</v>
      </c>
      <c r="E419" s="55">
        <f t="shared" si="212"/>
        <v>0</v>
      </c>
      <c r="F419" s="55">
        <f t="shared" si="212"/>
        <v>0</v>
      </c>
      <c r="G419" s="55">
        <f t="shared" si="212"/>
        <v>0</v>
      </c>
      <c r="H419" s="55">
        <f t="shared" si="212"/>
        <v>0</v>
      </c>
      <c r="I419" s="55">
        <f t="shared" si="212"/>
        <v>0</v>
      </c>
      <c r="J419" s="55">
        <f t="shared" si="212"/>
        <v>0</v>
      </c>
      <c r="K419" s="55">
        <f t="shared" si="212"/>
        <v>0</v>
      </c>
      <c r="L419" s="55">
        <f t="shared" si="212"/>
        <v>0</v>
      </c>
      <c r="M419" s="55">
        <f t="shared" si="212"/>
        <v>0</v>
      </c>
      <c r="N419" s="55">
        <f t="shared" si="212"/>
        <v>0</v>
      </c>
      <c r="O419" s="55">
        <f t="shared" si="182"/>
        <v>0</v>
      </c>
      <c r="Q419" s="55"/>
      <c r="R419" s="55">
        <f t="shared" si="213"/>
        <v>0</v>
      </c>
      <c r="S419" s="55">
        <f t="shared" si="213"/>
        <v>0</v>
      </c>
      <c r="T419" s="55">
        <f t="shared" si="213"/>
        <v>0</v>
      </c>
      <c r="U419" s="55">
        <f t="shared" si="213"/>
        <v>0</v>
      </c>
      <c r="V419" s="55">
        <f t="shared" si="213"/>
        <v>0</v>
      </c>
      <c r="W419" s="55">
        <f t="shared" si="213"/>
        <v>0</v>
      </c>
      <c r="X419" s="55">
        <f t="shared" si="213"/>
        <v>0</v>
      </c>
      <c r="Y419" s="55">
        <f t="shared" si="213"/>
        <v>0</v>
      </c>
      <c r="Z419" s="55">
        <f t="shared" si="213"/>
        <v>0</v>
      </c>
      <c r="AA419" s="55">
        <f t="shared" si="213"/>
        <v>0</v>
      </c>
      <c r="AB419" s="55">
        <f t="shared" si="213"/>
        <v>0</v>
      </c>
      <c r="AC419" s="55">
        <f t="shared" si="183"/>
        <v>0</v>
      </c>
      <c r="AE419" s="144"/>
      <c r="AF419" s="144"/>
      <c r="AG419" s="152"/>
    </row>
    <row r="420" spans="1:33" x14ac:dyDescent="0.25">
      <c r="A420" s="57">
        <v>201102011</v>
      </c>
      <c r="B420" s="58" t="s">
        <v>1283</v>
      </c>
      <c r="C420" s="55">
        <f t="shared" si="212"/>
        <v>0</v>
      </c>
      <c r="D420" s="55">
        <f t="shared" si="212"/>
        <v>0</v>
      </c>
      <c r="E420" s="55">
        <f t="shared" si="212"/>
        <v>0</v>
      </c>
      <c r="F420" s="55">
        <f t="shared" si="212"/>
        <v>0</v>
      </c>
      <c r="G420" s="55">
        <f t="shared" si="212"/>
        <v>0</v>
      </c>
      <c r="H420" s="55">
        <f t="shared" si="212"/>
        <v>0</v>
      </c>
      <c r="I420" s="55">
        <f t="shared" si="212"/>
        <v>0</v>
      </c>
      <c r="J420" s="55">
        <f t="shared" si="212"/>
        <v>0</v>
      </c>
      <c r="K420" s="55">
        <f t="shared" si="212"/>
        <v>0</v>
      </c>
      <c r="L420" s="55">
        <f t="shared" si="212"/>
        <v>0</v>
      </c>
      <c r="M420" s="55">
        <f t="shared" si="212"/>
        <v>0</v>
      </c>
      <c r="N420" s="55">
        <f t="shared" si="212"/>
        <v>0</v>
      </c>
      <c r="O420" s="55">
        <f t="shared" si="182"/>
        <v>0</v>
      </c>
      <c r="Q420" s="55"/>
      <c r="R420" s="55">
        <f t="shared" si="213"/>
        <v>0</v>
      </c>
      <c r="S420" s="55">
        <f t="shared" si="213"/>
        <v>0</v>
      </c>
      <c r="T420" s="55">
        <f t="shared" si="213"/>
        <v>0</v>
      </c>
      <c r="U420" s="55">
        <f t="shared" si="213"/>
        <v>0</v>
      </c>
      <c r="V420" s="55">
        <f t="shared" si="213"/>
        <v>0</v>
      </c>
      <c r="W420" s="55">
        <f t="shared" si="213"/>
        <v>0</v>
      </c>
      <c r="X420" s="55">
        <f t="shared" si="213"/>
        <v>0</v>
      </c>
      <c r="Y420" s="55">
        <f t="shared" si="213"/>
        <v>0</v>
      </c>
      <c r="Z420" s="55">
        <f t="shared" si="213"/>
        <v>0</v>
      </c>
      <c r="AA420" s="55">
        <f t="shared" si="213"/>
        <v>0</v>
      </c>
      <c r="AB420" s="55">
        <f t="shared" si="213"/>
        <v>0</v>
      </c>
      <c r="AC420" s="55">
        <f t="shared" si="183"/>
        <v>0</v>
      </c>
      <c r="AE420" s="144"/>
      <c r="AF420" s="144"/>
      <c r="AG420" s="152"/>
    </row>
    <row r="421" spans="1:33" x14ac:dyDescent="0.25">
      <c r="A421" s="60">
        <v>20110201101</v>
      </c>
      <c r="B421" s="61" t="s">
        <v>1283</v>
      </c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>
        <f t="shared" si="182"/>
        <v>0</v>
      </c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>
        <f t="shared" si="183"/>
        <v>0</v>
      </c>
      <c r="AE421" s="144"/>
      <c r="AF421" s="144"/>
      <c r="AG421" s="152"/>
    </row>
    <row r="422" spans="1:33" x14ac:dyDescent="0.25">
      <c r="A422" s="52">
        <v>2012</v>
      </c>
      <c r="B422" s="53" t="s">
        <v>1284</v>
      </c>
      <c r="C422" s="54">
        <v>0</v>
      </c>
      <c r="D422" s="54"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f t="shared" si="182"/>
        <v>0</v>
      </c>
      <c r="Q422" s="54"/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f t="shared" si="183"/>
        <v>0</v>
      </c>
      <c r="AE422" s="144"/>
      <c r="AF422" s="144"/>
      <c r="AG422" s="152"/>
    </row>
    <row r="423" spans="1:33" x14ac:dyDescent="0.25">
      <c r="A423" s="57">
        <v>201201</v>
      </c>
      <c r="B423" s="58" t="s">
        <v>1285</v>
      </c>
      <c r="C423" s="55">
        <f t="shared" ref="C423:N423" si="214">+C424+C427+C431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182"/>
        <v>0</v>
      </c>
      <c r="Q423" s="55"/>
      <c r="R423" s="55">
        <f t="shared" ref="R423:AB423" si="215">+R424+R427+R431</f>
        <v>0</v>
      </c>
      <c r="S423" s="55">
        <f t="shared" si="215"/>
        <v>0</v>
      </c>
      <c r="T423" s="55">
        <f t="shared" si="215"/>
        <v>0</v>
      </c>
      <c r="U423" s="55">
        <f t="shared" si="215"/>
        <v>0</v>
      </c>
      <c r="V423" s="55">
        <f t="shared" si="215"/>
        <v>0</v>
      </c>
      <c r="W423" s="55">
        <f t="shared" si="215"/>
        <v>0</v>
      </c>
      <c r="X423" s="55">
        <f t="shared" si="215"/>
        <v>0</v>
      </c>
      <c r="Y423" s="55">
        <f t="shared" si="215"/>
        <v>0</v>
      </c>
      <c r="Z423" s="55">
        <f t="shared" si="215"/>
        <v>0</v>
      </c>
      <c r="AA423" s="55">
        <f t="shared" si="215"/>
        <v>0</v>
      </c>
      <c r="AB423" s="55">
        <f t="shared" si="215"/>
        <v>0</v>
      </c>
      <c r="AC423" s="55">
        <f t="shared" si="183"/>
        <v>0</v>
      </c>
      <c r="AE423" s="144"/>
      <c r="AF423" s="144"/>
      <c r="AG423" s="152"/>
    </row>
    <row r="424" spans="1:33" x14ac:dyDescent="0.25">
      <c r="A424" s="57">
        <v>20120101</v>
      </c>
      <c r="B424" s="58" t="s">
        <v>1285</v>
      </c>
      <c r="C424" s="55">
        <f t="shared" ref="C424:N425" si="216">+C425</f>
        <v>0</v>
      </c>
      <c r="D424" s="55">
        <f t="shared" si="216"/>
        <v>0</v>
      </c>
      <c r="E424" s="55">
        <f t="shared" si="216"/>
        <v>0</v>
      </c>
      <c r="F424" s="55">
        <f t="shared" si="216"/>
        <v>0</v>
      </c>
      <c r="G424" s="55">
        <f t="shared" si="216"/>
        <v>0</v>
      </c>
      <c r="H424" s="55">
        <f t="shared" si="216"/>
        <v>0</v>
      </c>
      <c r="I424" s="55">
        <f t="shared" si="216"/>
        <v>0</v>
      </c>
      <c r="J424" s="55">
        <f t="shared" si="216"/>
        <v>0</v>
      </c>
      <c r="K424" s="55">
        <f t="shared" si="216"/>
        <v>0</v>
      </c>
      <c r="L424" s="55">
        <f t="shared" si="216"/>
        <v>0</v>
      </c>
      <c r="M424" s="55">
        <f t="shared" si="216"/>
        <v>0</v>
      </c>
      <c r="N424" s="55">
        <f t="shared" si="216"/>
        <v>0</v>
      </c>
      <c r="O424" s="55">
        <f t="shared" si="182"/>
        <v>0</v>
      </c>
      <c r="Q424" s="55"/>
      <c r="R424" s="55">
        <f t="shared" ref="R424:AB425" si="217">+R425</f>
        <v>0</v>
      </c>
      <c r="S424" s="55">
        <f t="shared" si="217"/>
        <v>0</v>
      </c>
      <c r="T424" s="55">
        <f t="shared" si="217"/>
        <v>0</v>
      </c>
      <c r="U424" s="55">
        <f t="shared" si="217"/>
        <v>0</v>
      </c>
      <c r="V424" s="55">
        <f t="shared" si="217"/>
        <v>0</v>
      </c>
      <c r="W424" s="55">
        <f t="shared" si="217"/>
        <v>0</v>
      </c>
      <c r="X424" s="55">
        <f t="shared" si="217"/>
        <v>0</v>
      </c>
      <c r="Y424" s="55">
        <f t="shared" si="217"/>
        <v>0</v>
      </c>
      <c r="Z424" s="55">
        <f t="shared" si="217"/>
        <v>0</v>
      </c>
      <c r="AA424" s="55">
        <f t="shared" si="217"/>
        <v>0</v>
      </c>
      <c r="AB424" s="55">
        <f t="shared" si="217"/>
        <v>0</v>
      </c>
      <c r="AC424" s="55">
        <f t="shared" si="183"/>
        <v>0</v>
      </c>
      <c r="AE424" s="144"/>
      <c r="AF424" s="144"/>
      <c r="AG424" s="152"/>
    </row>
    <row r="425" spans="1:33" x14ac:dyDescent="0.25">
      <c r="A425" s="57">
        <v>201201011</v>
      </c>
      <c r="B425" s="58" t="s">
        <v>1285</v>
      </c>
      <c r="C425" s="55">
        <f t="shared" si="216"/>
        <v>0</v>
      </c>
      <c r="D425" s="55">
        <f t="shared" si="216"/>
        <v>0</v>
      </c>
      <c r="E425" s="55">
        <f t="shared" si="216"/>
        <v>0</v>
      </c>
      <c r="F425" s="55">
        <f t="shared" si="216"/>
        <v>0</v>
      </c>
      <c r="G425" s="55">
        <f t="shared" si="216"/>
        <v>0</v>
      </c>
      <c r="H425" s="55">
        <f t="shared" si="216"/>
        <v>0</v>
      </c>
      <c r="I425" s="55">
        <f t="shared" si="216"/>
        <v>0</v>
      </c>
      <c r="J425" s="55">
        <f t="shared" si="216"/>
        <v>0</v>
      </c>
      <c r="K425" s="55">
        <f t="shared" si="216"/>
        <v>0</v>
      </c>
      <c r="L425" s="55">
        <f t="shared" si="216"/>
        <v>0</v>
      </c>
      <c r="M425" s="55">
        <f t="shared" si="216"/>
        <v>0</v>
      </c>
      <c r="N425" s="55">
        <f t="shared" si="216"/>
        <v>0</v>
      </c>
      <c r="O425" s="55">
        <f t="shared" si="182"/>
        <v>0</v>
      </c>
      <c r="Q425" s="55"/>
      <c r="R425" s="55">
        <f t="shared" si="217"/>
        <v>0</v>
      </c>
      <c r="S425" s="55">
        <f t="shared" si="217"/>
        <v>0</v>
      </c>
      <c r="T425" s="55">
        <f t="shared" si="217"/>
        <v>0</v>
      </c>
      <c r="U425" s="55">
        <f t="shared" si="217"/>
        <v>0</v>
      </c>
      <c r="V425" s="55">
        <f t="shared" si="217"/>
        <v>0</v>
      </c>
      <c r="W425" s="55">
        <f t="shared" si="217"/>
        <v>0</v>
      </c>
      <c r="X425" s="55">
        <f t="shared" si="217"/>
        <v>0</v>
      </c>
      <c r="Y425" s="55">
        <f t="shared" si="217"/>
        <v>0</v>
      </c>
      <c r="Z425" s="55">
        <f t="shared" si="217"/>
        <v>0</v>
      </c>
      <c r="AA425" s="55">
        <f t="shared" si="217"/>
        <v>0</v>
      </c>
      <c r="AB425" s="55">
        <f t="shared" si="217"/>
        <v>0</v>
      </c>
      <c r="AC425" s="55">
        <f t="shared" si="183"/>
        <v>0</v>
      </c>
      <c r="AE425" s="144"/>
      <c r="AF425" s="144"/>
      <c r="AG425" s="152"/>
    </row>
    <row r="426" spans="1:33" x14ac:dyDescent="0.25">
      <c r="A426" s="60">
        <v>20120101101</v>
      </c>
      <c r="B426" s="61" t="s">
        <v>1285</v>
      </c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>
        <f t="shared" si="182"/>
        <v>0</v>
      </c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>
        <f t="shared" si="183"/>
        <v>0</v>
      </c>
      <c r="AE426" s="144"/>
      <c r="AF426" s="144"/>
      <c r="AG426" s="152"/>
    </row>
    <row r="427" spans="1:33" x14ac:dyDescent="0.25">
      <c r="A427" s="52">
        <v>201202</v>
      </c>
      <c r="B427" s="53" t="s">
        <v>1286</v>
      </c>
      <c r="C427" s="54">
        <f t="shared" ref="C427:N429" si="218">+C428</f>
        <v>0</v>
      </c>
      <c r="D427" s="54">
        <f t="shared" si="218"/>
        <v>0</v>
      </c>
      <c r="E427" s="54">
        <f t="shared" si="218"/>
        <v>0</v>
      </c>
      <c r="F427" s="54">
        <f t="shared" si="218"/>
        <v>0</v>
      </c>
      <c r="G427" s="54">
        <f t="shared" si="218"/>
        <v>0</v>
      </c>
      <c r="H427" s="54">
        <f t="shared" si="218"/>
        <v>0</v>
      </c>
      <c r="I427" s="54">
        <f t="shared" si="218"/>
        <v>0</v>
      </c>
      <c r="J427" s="54">
        <f t="shared" si="218"/>
        <v>0</v>
      </c>
      <c r="K427" s="54">
        <f t="shared" si="218"/>
        <v>0</v>
      </c>
      <c r="L427" s="54">
        <f t="shared" si="218"/>
        <v>0</v>
      </c>
      <c r="M427" s="54">
        <f t="shared" si="218"/>
        <v>0</v>
      </c>
      <c r="N427" s="54">
        <f t="shared" si="218"/>
        <v>0</v>
      </c>
      <c r="O427" s="54">
        <f t="shared" si="182"/>
        <v>0</v>
      </c>
      <c r="Q427" s="54"/>
      <c r="R427" s="54">
        <f t="shared" ref="R427:AB429" si="219">+R428</f>
        <v>0</v>
      </c>
      <c r="S427" s="54">
        <f t="shared" si="219"/>
        <v>0</v>
      </c>
      <c r="T427" s="54">
        <f t="shared" si="219"/>
        <v>0</v>
      </c>
      <c r="U427" s="54">
        <f t="shared" si="219"/>
        <v>0</v>
      </c>
      <c r="V427" s="54">
        <f t="shared" si="219"/>
        <v>0</v>
      </c>
      <c r="W427" s="54">
        <f t="shared" si="219"/>
        <v>0</v>
      </c>
      <c r="X427" s="54">
        <f t="shared" si="219"/>
        <v>0</v>
      </c>
      <c r="Y427" s="54">
        <f t="shared" si="219"/>
        <v>0</v>
      </c>
      <c r="Z427" s="54">
        <f t="shared" si="219"/>
        <v>0</v>
      </c>
      <c r="AA427" s="54">
        <f t="shared" si="219"/>
        <v>0</v>
      </c>
      <c r="AB427" s="54">
        <f t="shared" si="219"/>
        <v>0</v>
      </c>
      <c r="AC427" s="54">
        <f t="shared" si="183"/>
        <v>0</v>
      </c>
      <c r="AE427" s="144"/>
      <c r="AF427" s="144"/>
      <c r="AG427" s="152"/>
    </row>
    <row r="428" spans="1:33" x14ac:dyDescent="0.25">
      <c r="A428" s="57">
        <v>20120201</v>
      </c>
      <c r="B428" s="58" t="s">
        <v>1286</v>
      </c>
      <c r="C428" s="55">
        <f t="shared" si="218"/>
        <v>0</v>
      </c>
      <c r="D428" s="55">
        <f t="shared" si="218"/>
        <v>0</v>
      </c>
      <c r="E428" s="55">
        <f t="shared" si="218"/>
        <v>0</v>
      </c>
      <c r="F428" s="55">
        <f t="shared" si="218"/>
        <v>0</v>
      </c>
      <c r="G428" s="55">
        <f t="shared" si="218"/>
        <v>0</v>
      </c>
      <c r="H428" s="55">
        <f t="shared" si="218"/>
        <v>0</v>
      </c>
      <c r="I428" s="55">
        <f t="shared" si="218"/>
        <v>0</v>
      </c>
      <c r="J428" s="55">
        <f t="shared" si="218"/>
        <v>0</v>
      </c>
      <c r="K428" s="55">
        <f t="shared" si="218"/>
        <v>0</v>
      </c>
      <c r="L428" s="55">
        <f t="shared" si="218"/>
        <v>0</v>
      </c>
      <c r="M428" s="55">
        <f t="shared" si="218"/>
        <v>0</v>
      </c>
      <c r="N428" s="55">
        <f t="shared" si="218"/>
        <v>0</v>
      </c>
      <c r="O428" s="55">
        <f t="shared" si="182"/>
        <v>0</v>
      </c>
      <c r="Q428" s="55"/>
      <c r="R428" s="55">
        <f t="shared" si="219"/>
        <v>0</v>
      </c>
      <c r="S428" s="55">
        <f t="shared" si="219"/>
        <v>0</v>
      </c>
      <c r="T428" s="55">
        <f t="shared" si="219"/>
        <v>0</v>
      </c>
      <c r="U428" s="55">
        <f t="shared" si="219"/>
        <v>0</v>
      </c>
      <c r="V428" s="55">
        <f t="shared" si="219"/>
        <v>0</v>
      </c>
      <c r="W428" s="55">
        <f t="shared" si="219"/>
        <v>0</v>
      </c>
      <c r="X428" s="55">
        <f t="shared" si="219"/>
        <v>0</v>
      </c>
      <c r="Y428" s="55">
        <f t="shared" si="219"/>
        <v>0</v>
      </c>
      <c r="Z428" s="55">
        <f t="shared" si="219"/>
        <v>0</v>
      </c>
      <c r="AA428" s="55">
        <f t="shared" si="219"/>
        <v>0</v>
      </c>
      <c r="AB428" s="55">
        <f t="shared" si="219"/>
        <v>0</v>
      </c>
      <c r="AC428" s="55">
        <f t="shared" si="183"/>
        <v>0</v>
      </c>
      <c r="AE428" s="144"/>
      <c r="AF428" s="144"/>
      <c r="AG428" s="152"/>
    </row>
    <row r="429" spans="1:33" x14ac:dyDescent="0.25">
      <c r="A429" s="57">
        <v>201202011</v>
      </c>
      <c r="B429" s="58" t="s">
        <v>1286</v>
      </c>
      <c r="C429" s="55">
        <f t="shared" si="218"/>
        <v>0</v>
      </c>
      <c r="D429" s="55">
        <f t="shared" si="218"/>
        <v>0</v>
      </c>
      <c r="E429" s="55">
        <f t="shared" si="218"/>
        <v>0</v>
      </c>
      <c r="F429" s="55">
        <f t="shared" si="218"/>
        <v>0</v>
      </c>
      <c r="G429" s="55">
        <f t="shared" si="218"/>
        <v>0</v>
      </c>
      <c r="H429" s="55">
        <f t="shared" si="218"/>
        <v>0</v>
      </c>
      <c r="I429" s="55">
        <f t="shared" si="218"/>
        <v>0</v>
      </c>
      <c r="J429" s="55">
        <f t="shared" si="218"/>
        <v>0</v>
      </c>
      <c r="K429" s="55">
        <f t="shared" si="218"/>
        <v>0</v>
      </c>
      <c r="L429" s="55">
        <f t="shared" si="218"/>
        <v>0</v>
      </c>
      <c r="M429" s="55">
        <f t="shared" si="218"/>
        <v>0</v>
      </c>
      <c r="N429" s="55">
        <f t="shared" si="218"/>
        <v>0</v>
      </c>
      <c r="O429" s="55">
        <f t="shared" si="182"/>
        <v>0</v>
      </c>
      <c r="Q429" s="55"/>
      <c r="R429" s="55">
        <f t="shared" si="219"/>
        <v>0</v>
      </c>
      <c r="S429" s="55">
        <f t="shared" si="219"/>
        <v>0</v>
      </c>
      <c r="T429" s="55">
        <f t="shared" si="219"/>
        <v>0</v>
      </c>
      <c r="U429" s="55">
        <f t="shared" si="219"/>
        <v>0</v>
      </c>
      <c r="V429" s="55">
        <f t="shared" si="219"/>
        <v>0</v>
      </c>
      <c r="W429" s="55">
        <f t="shared" si="219"/>
        <v>0</v>
      </c>
      <c r="X429" s="55">
        <f t="shared" si="219"/>
        <v>0</v>
      </c>
      <c r="Y429" s="55">
        <f t="shared" si="219"/>
        <v>0</v>
      </c>
      <c r="Z429" s="55">
        <f t="shared" si="219"/>
        <v>0</v>
      </c>
      <c r="AA429" s="55">
        <f t="shared" si="219"/>
        <v>0</v>
      </c>
      <c r="AB429" s="55">
        <f t="shared" si="219"/>
        <v>0</v>
      </c>
      <c r="AC429" s="55">
        <f t="shared" si="183"/>
        <v>0</v>
      </c>
      <c r="AE429" s="144"/>
      <c r="AF429" s="144"/>
      <c r="AG429" s="152"/>
    </row>
    <row r="430" spans="1:33" x14ac:dyDescent="0.25">
      <c r="A430" s="60">
        <v>20120201101</v>
      </c>
      <c r="B430" s="61" t="s">
        <v>1286</v>
      </c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>
        <f t="shared" si="182"/>
        <v>0</v>
      </c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>
        <f t="shared" si="183"/>
        <v>0</v>
      </c>
      <c r="AE430" s="144"/>
      <c r="AF430" s="144"/>
      <c r="AG430" s="152"/>
    </row>
    <row r="431" spans="1:33" x14ac:dyDescent="0.25">
      <c r="A431" s="52">
        <v>201203</v>
      </c>
      <c r="B431" s="53" t="s">
        <v>1287</v>
      </c>
      <c r="C431" s="54">
        <f t="shared" ref="C431:N433" si="220">+C432</f>
        <v>0</v>
      </c>
      <c r="D431" s="54">
        <f t="shared" si="220"/>
        <v>0</v>
      </c>
      <c r="E431" s="54">
        <f t="shared" si="220"/>
        <v>0</v>
      </c>
      <c r="F431" s="54">
        <f t="shared" si="220"/>
        <v>0</v>
      </c>
      <c r="G431" s="54">
        <f t="shared" si="220"/>
        <v>0</v>
      </c>
      <c r="H431" s="54">
        <f t="shared" si="220"/>
        <v>0</v>
      </c>
      <c r="I431" s="54">
        <f t="shared" si="220"/>
        <v>0</v>
      </c>
      <c r="J431" s="54">
        <f t="shared" si="220"/>
        <v>0</v>
      </c>
      <c r="K431" s="54">
        <f t="shared" si="220"/>
        <v>0</v>
      </c>
      <c r="L431" s="54">
        <f t="shared" si="220"/>
        <v>0</v>
      </c>
      <c r="M431" s="54">
        <f t="shared" si="220"/>
        <v>0</v>
      </c>
      <c r="N431" s="54">
        <f t="shared" si="220"/>
        <v>0</v>
      </c>
      <c r="O431" s="54">
        <f t="shared" si="182"/>
        <v>0</v>
      </c>
      <c r="Q431" s="54"/>
      <c r="R431" s="54">
        <f t="shared" ref="R431:AB433" si="221">+R432</f>
        <v>0</v>
      </c>
      <c r="S431" s="54">
        <f t="shared" si="221"/>
        <v>0</v>
      </c>
      <c r="T431" s="54">
        <f t="shared" si="221"/>
        <v>0</v>
      </c>
      <c r="U431" s="54">
        <f t="shared" si="221"/>
        <v>0</v>
      </c>
      <c r="V431" s="54">
        <f t="shared" si="221"/>
        <v>0</v>
      </c>
      <c r="W431" s="54">
        <f t="shared" si="221"/>
        <v>0</v>
      </c>
      <c r="X431" s="54">
        <f t="shared" si="221"/>
        <v>0</v>
      </c>
      <c r="Y431" s="54">
        <f t="shared" si="221"/>
        <v>0</v>
      </c>
      <c r="Z431" s="54">
        <f t="shared" si="221"/>
        <v>0</v>
      </c>
      <c r="AA431" s="54">
        <f t="shared" si="221"/>
        <v>0</v>
      </c>
      <c r="AB431" s="54">
        <f t="shared" si="221"/>
        <v>0</v>
      </c>
      <c r="AC431" s="54">
        <f t="shared" si="183"/>
        <v>0</v>
      </c>
      <c r="AE431" s="144"/>
      <c r="AF431" s="144"/>
      <c r="AG431" s="152"/>
    </row>
    <row r="432" spans="1:33" x14ac:dyDescent="0.25">
      <c r="A432" s="57">
        <v>20120301</v>
      </c>
      <c r="B432" s="58" t="s">
        <v>1287</v>
      </c>
      <c r="C432" s="55">
        <f t="shared" si="220"/>
        <v>0</v>
      </c>
      <c r="D432" s="55">
        <f t="shared" si="220"/>
        <v>0</v>
      </c>
      <c r="E432" s="55">
        <f t="shared" si="220"/>
        <v>0</v>
      </c>
      <c r="F432" s="55">
        <f t="shared" si="220"/>
        <v>0</v>
      </c>
      <c r="G432" s="55">
        <f t="shared" si="220"/>
        <v>0</v>
      </c>
      <c r="H432" s="55">
        <f t="shared" si="220"/>
        <v>0</v>
      </c>
      <c r="I432" s="55">
        <f t="shared" si="220"/>
        <v>0</v>
      </c>
      <c r="J432" s="55">
        <f t="shared" si="220"/>
        <v>0</v>
      </c>
      <c r="K432" s="55">
        <f t="shared" si="220"/>
        <v>0</v>
      </c>
      <c r="L432" s="55">
        <f t="shared" si="220"/>
        <v>0</v>
      </c>
      <c r="M432" s="55">
        <f t="shared" si="220"/>
        <v>0</v>
      </c>
      <c r="N432" s="55">
        <f t="shared" si="220"/>
        <v>0</v>
      </c>
      <c r="O432" s="55">
        <f t="shared" si="182"/>
        <v>0</v>
      </c>
      <c r="Q432" s="55"/>
      <c r="R432" s="55">
        <f t="shared" si="221"/>
        <v>0</v>
      </c>
      <c r="S432" s="55">
        <f t="shared" si="221"/>
        <v>0</v>
      </c>
      <c r="T432" s="55">
        <f t="shared" si="221"/>
        <v>0</v>
      </c>
      <c r="U432" s="55">
        <f t="shared" si="221"/>
        <v>0</v>
      </c>
      <c r="V432" s="55">
        <f t="shared" si="221"/>
        <v>0</v>
      </c>
      <c r="W432" s="55">
        <f t="shared" si="221"/>
        <v>0</v>
      </c>
      <c r="X432" s="55">
        <f t="shared" si="221"/>
        <v>0</v>
      </c>
      <c r="Y432" s="55">
        <f t="shared" si="221"/>
        <v>0</v>
      </c>
      <c r="Z432" s="55">
        <f t="shared" si="221"/>
        <v>0</v>
      </c>
      <c r="AA432" s="55">
        <f t="shared" si="221"/>
        <v>0</v>
      </c>
      <c r="AB432" s="55">
        <f t="shared" si="221"/>
        <v>0</v>
      </c>
      <c r="AC432" s="55">
        <f t="shared" si="183"/>
        <v>0</v>
      </c>
      <c r="AE432" s="144"/>
      <c r="AF432" s="144"/>
      <c r="AG432" s="152"/>
    </row>
    <row r="433" spans="1:33" x14ac:dyDescent="0.25">
      <c r="A433" s="57">
        <v>201203011</v>
      </c>
      <c r="B433" s="58" t="s">
        <v>1287</v>
      </c>
      <c r="C433" s="55">
        <f t="shared" si="220"/>
        <v>0</v>
      </c>
      <c r="D433" s="55">
        <f t="shared" si="220"/>
        <v>0</v>
      </c>
      <c r="E433" s="55">
        <f t="shared" si="220"/>
        <v>0</v>
      </c>
      <c r="F433" s="55">
        <f t="shared" si="220"/>
        <v>0</v>
      </c>
      <c r="G433" s="55">
        <f t="shared" si="220"/>
        <v>0</v>
      </c>
      <c r="H433" s="55">
        <f t="shared" si="220"/>
        <v>0</v>
      </c>
      <c r="I433" s="55">
        <f t="shared" si="220"/>
        <v>0</v>
      </c>
      <c r="J433" s="55">
        <f t="shared" si="220"/>
        <v>0</v>
      </c>
      <c r="K433" s="55">
        <f t="shared" si="220"/>
        <v>0</v>
      </c>
      <c r="L433" s="55">
        <f t="shared" si="220"/>
        <v>0</v>
      </c>
      <c r="M433" s="55">
        <f t="shared" si="220"/>
        <v>0</v>
      </c>
      <c r="N433" s="55">
        <f t="shared" si="220"/>
        <v>0</v>
      </c>
      <c r="O433" s="55">
        <f t="shared" si="182"/>
        <v>0</v>
      </c>
      <c r="Q433" s="55"/>
      <c r="R433" s="55">
        <f t="shared" si="221"/>
        <v>0</v>
      </c>
      <c r="S433" s="55">
        <f t="shared" si="221"/>
        <v>0</v>
      </c>
      <c r="T433" s="55">
        <f t="shared" si="221"/>
        <v>0</v>
      </c>
      <c r="U433" s="55">
        <f t="shared" si="221"/>
        <v>0</v>
      </c>
      <c r="V433" s="55">
        <f t="shared" si="221"/>
        <v>0</v>
      </c>
      <c r="W433" s="55">
        <f t="shared" si="221"/>
        <v>0</v>
      </c>
      <c r="X433" s="55">
        <f t="shared" si="221"/>
        <v>0</v>
      </c>
      <c r="Y433" s="55">
        <f t="shared" si="221"/>
        <v>0</v>
      </c>
      <c r="Z433" s="55">
        <f t="shared" si="221"/>
        <v>0</v>
      </c>
      <c r="AA433" s="55">
        <f t="shared" si="221"/>
        <v>0</v>
      </c>
      <c r="AB433" s="55">
        <f t="shared" si="221"/>
        <v>0</v>
      </c>
      <c r="AC433" s="55">
        <f t="shared" si="183"/>
        <v>0</v>
      </c>
      <c r="AE433" s="144"/>
      <c r="AF433" s="144"/>
      <c r="AG433" s="152"/>
    </row>
    <row r="434" spans="1:33" x14ac:dyDescent="0.25">
      <c r="A434" s="60">
        <v>20120301101</v>
      </c>
      <c r="B434" s="61" t="s">
        <v>1287</v>
      </c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>
        <f t="shared" si="182"/>
        <v>0</v>
      </c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>
        <f t="shared" si="183"/>
        <v>0</v>
      </c>
      <c r="AE434" s="144"/>
      <c r="AF434" s="144"/>
      <c r="AG434" s="152"/>
    </row>
    <row r="435" spans="1:33" x14ac:dyDescent="0.25">
      <c r="A435" s="52">
        <v>203</v>
      </c>
      <c r="B435" s="53" t="s">
        <v>1288</v>
      </c>
      <c r="C435" s="54">
        <f t="shared" ref="C435:N439" si="222">+C436</f>
        <v>0</v>
      </c>
      <c r="D435" s="54">
        <f t="shared" si="222"/>
        <v>0</v>
      </c>
      <c r="E435" s="54">
        <f t="shared" si="222"/>
        <v>0</v>
      </c>
      <c r="F435" s="54">
        <f t="shared" si="222"/>
        <v>0</v>
      </c>
      <c r="G435" s="54">
        <f t="shared" si="222"/>
        <v>0</v>
      </c>
      <c r="H435" s="54">
        <f t="shared" si="222"/>
        <v>0</v>
      </c>
      <c r="I435" s="54">
        <f t="shared" si="222"/>
        <v>0</v>
      </c>
      <c r="J435" s="54">
        <f t="shared" si="222"/>
        <v>0</v>
      </c>
      <c r="K435" s="54">
        <f t="shared" si="222"/>
        <v>0</v>
      </c>
      <c r="L435" s="54">
        <f t="shared" si="222"/>
        <v>0</v>
      </c>
      <c r="M435" s="54">
        <f t="shared" si="222"/>
        <v>0</v>
      </c>
      <c r="N435" s="54">
        <f t="shared" si="222"/>
        <v>0</v>
      </c>
      <c r="O435" s="54">
        <f t="shared" si="182"/>
        <v>0</v>
      </c>
      <c r="Q435" s="54"/>
      <c r="R435" s="54">
        <f t="shared" ref="R435:AB439" si="223">+R436</f>
        <v>0</v>
      </c>
      <c r="S435" s="54">
        <f t="shared" si="223"/>
        <v>0</v>
      </c>
      <c r="T435" s="54">
        <f t="shared" si="223"/>
        <v>0</v>
      </c>
      <c r="U435" s="54">
        <f t="shared" si="223"/>
        <v>0</v>
      </c>
      <c r="V435" s="54">
        <f t="shared" si="223"/>
        <v>0</v>
      </c>
      <c r="W435" s="54">
        <f t="shared" si="223"/>
        <v>0</v>
      </c>
      <c r="X435" s="54">
        <f t="shared" si="223"/>
        <v>0</v>
      </c>
      <c r="Y435" s="54">
        <f t="shared" si="223"/>
        <v>0</v>
      </c>
      <c r="Z435" s="54">
        <f t="shared" si="223"/>
        <v>0</v>
      </c>
      <c r="AA435" s="54">
        <f t="shared" si="223"/>
        <v>0</v>
      </c>
      <c r="AB435" s="54">
        <f t="shared" si="223"/>
        <v>0</v>
      </c>
      <c r="AC435" s="54">
        <f t="shared" si="183"/>
        <v>0</v>
      </c>
      <c r="AE435" s="144"/>
      <c r="AF435" s="144"/>
      <c r="AG435" s="152"/>
    </row>
    <row r="436" spans="1:33" x14ac:dyDescent="0.25">
      <c r="A436" s="57">
        <v>20301</v>
      </c>
      <c r="B436" s="58" t="s">
        <v>1288</v>
      </c>
      <c r="C436" s="55">
        <f t="shared" si="222"/>
        <v>0</v>
      </c>
      <c r="D436" s="55">
        <f t="shared" si="222"/>
        <v>0</v>
      </c>
      <c r="E436" s="55">
        <f t="shared" si="222"/>
        <v>0</v>
      </c>
      <c r="F436" s="55">
        <f t="shared" si="222"/>
        <v>0</v>
      </c>
      <c r="G436" s="55">
        <f t="shared" si="222"/>
        <v>0</v>
      </c>
      <c r="H436" s="55">
        <f t="shared" si="222"/>
        <v>0</v>
      </c>
      <c r="I436" s="55">
        <f t="shared" si="222"/>
        <v>0</v>
      </c>
      <c r="J436" s="55">
        <f t="shared" si="222"/>
        <v>0</v>
      </c>
      <c r="K436" s="55">
        <f t="shared" si="222"/>
        <v>0</v>
      </c>
      <c r="L436" s="55">
        <f t="shared" si="222"/>
        <v>0</v>
      </c>
      <c r="M436" s="55">
        <f t="shared" si="222"/>
        <v>0</v>
      </c>
      <c r="N436" s="55">
        <f t="shared" si="222"/>
        <v>0</v>
      </c>
      <c r="O436" s="55">
        <f t="shared" si="182"/>
        <v>0</v>
      </c>
      <c r="Q436" s="55"/>
      <c r="R436" s="55">
        <f t="shared" si="223"/>
        <v>0</v>
      </c>
      <c r="S436" s="55">
        <f t="shared" si="223"/>
        <v>0</v>
      </c>
      <c r="T436" s="55">
        <f t="shared" si="223"/>
        <v>0</v>
      </c>
      <c r="U436" s="55">
        <f t="shared" si="223"/>
        <v>0</v>
      </c>
      <c r="V436" s="55">
        <f t="shared" si="223"/>
        <v>0</v>
      </c>
      <c r="W436" s="55">
        <f t="shared" si="223"/>
        <v>0</v>
      </c>
      <c r="X436" s="55">
        <f t="shared" si="223"/>
        <v>0</v>
      </c>
      <c r="Y436" s="55">
        <f t="shared" si="223"/>
        <v>0</v>
      </c>
      <c r="Z436" s="55">
        <f t="shared" si="223"/>
        <v>0</v>
      </c>
      <c r="AA436" s="55">
        <f t="shared" si="223"/>
        <v>0</v>
      </c>
      <c r="AB436" s="55">
        <f t="shared" si="223"/>
        <v>0</v>
      </c>
      <c r="AC436" s="55">
        <f t="shared" si="183"/>
        <v>0</v>
      </c>
      <c r="AE436" s="144"/>
      <c r="AF436" s="144"/>
      <c r="AG436" s="152"/>
    </row>
    <row r="437" spans="1:33" x14ac:dyDescent="0.25">
      <c r="A437" s="57">
        <v>203101</v>
      </c>
      <c r="B437" s="58" t="s">
        <v>1288</v>
      </c>
      <c r="C437" s="55">
        <f t="shared" si="222"/>
        <v>0</v>
      </c>
      <c r="D437" s="55">
        <f t="shared" si="222"/>
        <v>0</v>
      </c>
      <c r="E437" s="55">
        <f t="shared" si="222"/>
        <v>0</v>
      </c>
      <c r="F437" s="55">
        <f t="shared" si="222"/>
        <v>0</v>
      </c>
      <c r="G437" s="55">
        <f t="shared" si="222"/>
        <v>0</v>
      </c>
      <c r="H437" s="55">
        <f t="shared" si="222"/>
        <v>0</v>
      </c>
      <c r="I437" s="55">
        <f t="shared" si="222"/>
        <v>0</v>
      </c>
      <c r="J437" s="55">
        <f t="shared" si="222"/>
        <v>0</v>
      </c>
      <c r="K437" s="55">
        <f t="shared" si="222"/>
        <v>0</v>
      </c>
      <c r="L437" s="55">
        <f t="shared" si="222"/>
        <v>0</v>
      </c>
      <c r="M437" s="55">
        <f t="shared" si="222"/>
        <v>0</v>
      </c>
      <c r="N437" s="55">
        <f t="shared" si="222"/>
        <v>0</v>
      </c>
      <c r="O437" s="55">
        <f t="shared" si="182"/>
        <v>0</v>
      </c>
      <c r="Q437" s="55"/>
      <c r="R437" s="55">
        <f t="shared" si="223"/>
        <v>0</v>
      </c>
      <c r="S437" s="55">
        <f t="shared" si="223"/>
        <v>0</v>
      </c>
      <c r="T437" s="55">
        <f t="shared" si="223"/>
        <v>0</v>
      </c>
      <c r="U437" s="55">
        <f t="shared" si="223"/>
        <v>0</v>
      </c>
      <c r="V437" s="55">
        <f t="shared" si="223"/>
        <v>0</v>
      </c>
      <c r="W437" s="55">
        <f t="shared" si="223"/>
        <v>0</v>
      </c>
      <c r="X437" s="55">
        <f t="shared" si="223"/>
        <v>0</v>
      </c>
      <c r="Y437" s="55">
        <f t="shared" si="223"/>
        <v>0</v>
      </c>
      <c r="Z437" s="55">
        <f t="shared" si="223"/>
        <v>0</v>
      </c>
      <c r="AA437" s="55">
        <f t="shared" si="223"/>
        <v>0</v>
      </c>
      <c r="AB437" s="55">
        <f t="shared" si="223"/>
        <v>0</v>
      </c>
      <c r="AC437" s="55">
        <f t="shared" si="183"/>
        <v>0</v>
      </c>
      <c r="AE437" s="144"/>
      <c r="AF437" s="144"/>
      <c r="AG437" s="152"/>
    </row>
    <row r="438" spans="1:33" x14ac:dyDescent="0.25">
      <c r="A438" s="57">
        <v>20310101</v>
      </c>
      <c r="B438" s="58" t="s">
        <v>1288</v>
      </c>
      <c r="C438" s="55">
        <f t="shared" si="222"/>
        <v>0</v>
      </c>
      <c r="D438" s="55">
        <f t="shared" si="222"/>
        <v>0</v>
      </c>
      <c r="E438" s="55">
        <f t="shared" si="222"/>
        <v>0</v>
      </c>
      <c r="F438" s="55">
        <f t="shared" si="222"/>
        <v>0</v>
      </c>
      <c r="G438" s="55">
        <f t="shared" si="222"/>
        <v>0</v>
      </c>
      <c r="H438" s="55">
        <f t="shared" si="222"/>
        <v>0</v>
      </c>
      <c r="I438" s="55">
        <f t="shared" si="222"/>
        <v>0</v>
      </c>
      <c r="J438" s="55">
        <f t="shared" si="222"/>
        <v>0</v>
      </c>
      <c r="K438" s="55">
        <f t="shared" si="222"/>
        <v>0</v>
      </c>
      <c r="L438" s="55">
        <f t="shared" si="222"/>
        <v>0</v>
      </c>
      <c r="M438" s="55">
        <f t="shared" si="222"/>
        <v>0</v>
      </c>
      <c r="N438" s="55">
        <f t="shared" si="222"/>
        <v>0</v>
      </c>
      <c r="O438" s="55">
        <f t="shared" si="182"/>
        <v>0</v>
      </c>
      <c r="Q438" s="55"/>
      <c r="R438" s="55">
        <f t="shared" si="223"/>
        <v>0</v>
      </c>
      <c r="S438" s="55">
        <f t="shared" si="223"/>
        <v>0</v>
      </c>
      <c r="T438" s="55">
        <f t="shared" si="223"/>
        <v>0</v>
      </c>
      <c r="U438" s="55">
        <f t="shared" si="223"/>
        <v>0</v>
      </c>
      <c r="V438" s="55">
        <f t="shared" si="223"/>
        <v>0</v>
      </c>
      <c r="W438" s="55">
        <f t="shared" si="223"/>
        <v>0</v>
      </c>
      <c r="X438" s="55">
        <f t="shared" si="223"/>
        <v>0</v>
      </c>
      <c r="Y438" s="55">
        <f t="shared" si="223"/>
        <v>0</v>
      </c>
      <c r="Z438" s="55">
        <f t="shared" si="223"/>
        <v>0</v>
      </c>
      <c r="AA438" s="55">
        <f t="shared" si="223"/>
        <v>0</v>
      </c>
      <c r="AB438" s="55">
        <f t="shared" si="223"/>
        <v>0</v>
      </c>
      <c r="AC438" s="55">
        <f t="shared" si="183"/>
        <v>0</v>
      </c>
      <c r="AE438" s="144"/>
      <c r="AF438" s="144"/>
      <c r="AG438" s="152"/>
    </row>
    <row r="439" spans="1:33" x14ac:dyDescent="0.25">
      <c r="A439" s="57">
        <v>203101011</v>
      </c>
      <c r="B439" s="58" t="s">
        <v>1288</v>
      </c>
      <c r="C439" s="55">
        <f t="shared" si="222"/>
        <v>0</v>
      </c>
      <c r="D439" s="55">
        <f t="shared" si="222"/>
        <v>0</v>
      </c>
      <c r="E439" s="55">
        <f t="shared" si="222"/>
        <v>0</v>
      </c>
      <c r="F439" s="55">
        <f t="shared" si="222"/>
        <v>0</v>
      </c>
      <c r="G439" s="55">
        <f t="shared" si="222"/>
        <v>0</v>
      </c>
      <c r="H439" s="55">
        <f t="shared" si="222"/>
        <v>0</v>
      </c>
      <c r="I439" s="55">
        <f t="shared" si="222"/>
        <v>0</v>
      </c>
      <c r="J439" s="55">
        <f t="shared" si="222"/>
        <v>0</v>
      </c>
      <c r="K439" s="55">
        <f t="shared" si="222"/>
        <v>0</v>
      </c>
      <c r="L439" s="55">
        <f t="shared" si="222"/>
        <v>0</v>
      </c>
      <c r="M439" s="55">
        <f t="shared" si="222"/>
        <v>0</v>
      </c>
      <c r="N439" s="55">
        <f t="shared" si="222"/>
        <v>0</v>
      </c>
      <c r="O439" s="55">
        <f t="shared" ref="O439:O508" si="224">SUM(C439:N439)</f>
        <v>0</v>
      </c>
      <c r="Q439" s="55"/>
      <c r="R439" s="55">
        <f t="shared" si="223"/>
        <v>0</v>
      </c>
      <c r="S439" s="55">
        <f t="shared" si="223"/>
        <v>0</v>
      </c>
      <c r="T439" s="55">
        <f t="shared" si="223"/>
        <v>0</v>
      </c>
      <c r="U439" s="55">
        <f t="shared" si="223"/>
        <v>0</v>
      </c>
      <c r="V439" s="55">
        <f t="shared" si="223"/>
        <v>0</v>
      </c>
      <c r="W439" s="55">
        <f t="shared" si="223"/>
        <v>0</v>
      </c>
      <c r="X439" s="55">
        <f t="shared" si="223"/>
        <v>0</v>
      </c>
      <c r="Y439" s="55">
        <f t="shared" si="223"/>
        <v>0</v>
      </c>
      <c r="Z439" s="55">
        <f t="shared" si="223"/>
        <v>0</v>
      </c>
      <c r="AA439" s="55">
        <f t="shared" si="223"/>
        <v>0</v>
      </c>
      <c r="AB439" s="55">
        <f t="shared" si="223"/>
        <v>0</v>
      </c>
      <c r="AC439" s="55">
        <f t="shared" ref="AC439:AC508" si="225">SUM(Q439:AB439)</f>
        <v>0</v>
      </c>
      <c r="AE439" s="144"/>
      <c r="AF439" s="144"/>
      <c r="AG439" s="152"/>
    </row>
    <row r="440" spans="1:33" x14ac:dyDescent="0.25">
      <c r="A440" s="60">
        <v>20310101101</v>
      </c>
      <c r="B440" s="61" t="s">
        <v>1288</v>
      </c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>
        <f t="shared" si="224"/>
        <v>0</v>
      </c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>
        <f t="shared" si="225"/>
        <v>0</v>
      </c>
      <c r="AE440" s="144"/>
      <c r="AF440" s="144"/>
      <c r="AG440" s="152"/>
    </row>
    <row r="441" spans="1:33" x14ac:dyDescent="0.25">
      <c r="A441" s="52">
        <v>205</v>
      </c>
      <c r="B441" s="53" t="s">
        <v>1054</v>
      </c>
      <c r="C441" s="54">
        <f t="shared" ref="C441:N441" si="226">+C442+C467+C472</f>
        <v>41871628.357299998</v>
      </c>
      <c r="D441" s="54">
        <f t="shared" si="226"/>
        <v>41871628.357299998</v>
      </c>
      <c r="E441" s="54">
        <f t="shared" si="226"/>
        <v>41871628.357299998</v>
      </c>
      <c r="F441" s="54">
        <f t="shared" si="226"/>
        <v>41871628.357299998</v>
      </c>
      <c r="G441" s="54">
        <f t="shared" si="226"/>
        <v>41871628.357299998</v>
      </c>
      <c r="H441" s="54">
        <f t="shared" si="226"/>
        <v>41871628.357299998</v>
      </c>
      <c r="I441" s="54">
        <f t="shared" si="226"/>
        <v>41871628.357299998</v>
      </c>
      <c r="J441" s="54">
        <f t="shared" si="226"/>
        <v>41871628.357299998</v>
      </c>
      <c r="K441" s="54">
        <f t="shared" si="226"/>
        <v>41871628.357299998</v>
      </c>
      <c r="L441" s="54">
        <f t="shared" si="226"/>
        <v>41871628.357299998</v>
      </c>
      <c r="M441" s="54">
        <f t="shared" si="226"/>
        <v>41871628.357299998</v>
      </c>
      <c r="N441" s="54">
        <f t="shared" si="226"/>
        <v>41871628.357299998</v>
      </c>
      <c r="O441" s="54">
        <f t="shared" si="224"/>
        <v>502459540.28759986</v>
      </c>
      <c r="Q441" s="54">
        <v>217810058.90999997</v>
      </c>
      <c r="R441" s="54">
        <f t="shared" ref="R441:AB441" si="227">+R442+R467+R472</f>
        <v>0</v>
      </c>
      <c r="S441" s="54">
        <f t="shared" si="227"/>
        <v>0</v>
      </c>
      <c r="T441" s="54">
        <f t="shared" si="227"/>
        <v>0</v>
      </c>
      <c r="U441" s="54">
        <f t="shared" si="227"/>
        <v>0</v>
      </c>
      <c r="V441" s="54">
        <f t="shared" si="227"/>
        <v>0</v>
      </c>
      <c r="W441" s="54">
        <f t="shared" si="227"/>
        <v>0</v>
      </c>
      <c r="X441" s="54">
        <f t="shared" si="227"/>
        <v>0</v>
      </c>
      <c r="Y441" s="54">
        <f t="shared" si="227"/>
        <v>0</v>
      </c>
      <c r="Z441" s="54">
        <f t="shared" si="227"/>
        <v>0</v>
      </c>
      <c r="AA441" s="54">
        <f t="shared" si="227"/>
        <v>0</v>
      </c>
      <c r="AB441" s="54">
        <f t="shared" si="227"/>
        <v>0</v>
      </c>
      <c r="AC441" s="54">
        <f t="shared" si="225"/>
        <v>217810058.90999997</v>
      </c>
      <c r="AE441" s="144" t="s">
        <v>1051</v>
      </c>
      <c r="AF441" s="144" t="s">
        <v>1054</v>
      </c>
      <c r="AG441" s="145">
        <v>217810058.90999997</v>
      </c>
    </row>
    <row r="442" spans="1:33" x14ac:dyDescent="0.25">
      <c r="A442" s="57">
        <v>2051</v>
      </c>
      <c r="B442" s="58" t="s">
        <v>1056</v>
      </c>
      <c r="C442" s="55">
        <f t="shared" ref="C442:N442" si="228">+C443+C447+C463</f>
        <v>41871628.357299998</v>
      </c>
      <c r="D442" s="55">
        <f t="shared" si="228"/>
        <v>41871628.357299998</v>
      </c>
      <c r="E442" s="55">
        <f t="shared" si="228"/>
        <v>41871628.357299998</v>
      </c>
      <c r="F442" s="55">
        <f t="shared" si="228"/>
        <v>41871628.357299998</v>
      </c>
      <c r="G442" s="55">
        <f t="shared" si="228"/>
        <v>41871628.357299998</v>
      </c>
      <c r="H442" s="55">
        <f t="shared" si="228"/>
        <v>41871628.357299998</v>
      </c>
      <c r="I442" s="55">
        <f t="shared" si="228"/>
        <v>41871628.357299998</v>
      </c>
      <c r="J442" s="55">
        <f t="shared" si="228"/>
        <v>41871628.357299998</v>
      </c>
      <c r="K442" s="55">
        <f t="shared" si="228"/>
        <v>41871628.357299998</v>
      </c>
      <c r="L442" s="55">
        <f t="shared" si="228"/>
        <v>41871628.357299998</v>
      </c>
      <c r="M442" s="55">
        <f t="shared" si="228"/>
        <v>41871628.357299998</v>
      </c>
      <c r="N442" s="55">
        <f t="shared" si="228"/>
        <v>41871628.357299998</v>
      </c>
      <c r="O442" s="55">
        <f t="shared" si="224"/>
        <v>502459540.28759986</v>
      </c>
      <c r="Q442" s="55">
        <v>217810058.90999997</v>
      </c>
      <c r="R442" s="55">
        <f t="shared" ref="R442:AB442" si="229">+R443+R447+R463</f>
        <v>0</v>
      </c>
      <c r="S442" s="55">
        <f t="shared" si="229"/>
        <v>0</v>
      </c>
      <c r="T442" s="55">
        <f t="shared" si="229"/>
        <v>0</v>
      </c>
      <c r="U442" s="55">
        <f t="shared" si="229"/>
        <v>0</v>
      </c>
      <c r="V442" s="55">
        <f t="shared" si="229"/>
        <v>0</v>
      </c>
      <c r="W442" s="55">
        <f t="shared" si="229"/>
        <v>0</v>
      </c>
      <c r="X442" s="55">
        <f t="shared" si="229"/>
        <v>0</v>
      </c>
      <c r="Y442" s="55">
        <f t="shared" si="229"/>
        <v>0</v>
      </c>
      <c r="Z442" s="55">
        <f t="shared" si="229"/>
        <v>0</v>
      </c>
      <c r="AA442" s="55">
        <f t="shared" si="229"/>
        <v>0</v>
      </c>
      <c r="AB442" s="55">
        <f t="shared" si="229"/>
        <v>0</v>
      </c>
      <c r="AC442" s="55">
        <f t="shared" si="225"/>
        <v>217810058.90999997</v>
      </c>
      <c r="AE442" s="144" t="s">
        <v>1053</v>
      </c>
      <c r="AF442" s="144" t="s">
        <v>1056</v>
      </c>
      <c r="AG442" s="145">
        <v>217810058.90999997</v>
      </c>
    </row>
    <row r="443" spans="1:33" x14ac:dyDescent="0.25">
      <c r="A443" s="57">
        <v>205101</v>
      </c>
      <c r="B443" s="58" t="s">
        <v>1289</v>
      </c>
      <c r="C443" s="55">
        <f t="shared" ref="C443:N445" si="230">+C444</f>
        <v>0</v>
      </c>
      <c r="D443" s="55">
        <f t="shared" si="230"/>
        <v>0</v>
      </c>
      <c r="E443" s="55">
        <f t="shared" si="230"/>
        <v>0</v>
      </c>
      <c r="F443" s="55">
        <f t="shared" si="230"/>
        <v>0</v>
      </c>
      <c r="G443" s="55">
        <f t="shared" si="230"/>
        <v>0</v>
      </c>
      <c r="H443" s="55">
        <f t="shared" si="230"/>
        <v>0</v>
      </c>
      <c r="I443" s="55">
        <f t="shared" si="230"/>
        <v>0</v>
      </c>
      <c r="J443" s="55">
        <f t="shared" si="230"/>
        <v>0</v>
      </c>
      <c r="K443" s="55">
        <f t="shared" si="230"/>
        <v>0</v>
      </c>
      <c r="L443" s="55">
        <f t="shared" si="230"/>
        <v>0</v>
      </c>
      <c r="M443" s="55">
        <f t="shared" si="230"/>
        <v>0</v>
      </c>
      <c r="N443" s="55">
        <f t="shared" si="230"/>
        <v>0</v>
      </c>
      <c r="O443" s="55">
        <f t="shared" si="224"/>
        <v>0</v>
      </c>
      <c r="Q443" s="55"/>
      <c r="R443" s="55">
        <f t="shared" ref="R443:AB445" si="231">+R444</f>
        <v>0</v>
      </c>
      <c r="S443" s="55">
        <f t="shared" si="231"/>
        <v>0</v>
      </c>
      <c r="T443" s="55">
        <f t="shared" si="231"/>
        <v>0</v>
      </c>
      <c r="U443" s="55">
        <f t="shared" si="231"/>
        <v>0</v>
      </c>
      <c r="V443" s="55">
        <f t="shared" si="231"/>
        <v>0</v>
      </c>
      <c r="W443" s="55">
        <f t="shared" si="231"/>
        <v>0</v>
      </c>
      <c r="X443" s="55">
        <f t="shared" si="231"/>
        <v>0</v>
      </c>
      <c r="Y443" s="55">
        <f t="shared" si="231"/>
        <v>0</v>
      </c>
      <c r="Z443" s="55">
        <f t="shared" si="231"/>
        <v>0</v>
      </c>
      <c r="AA443" s="55">
        <f t="shared" si="231"/>
        <v>0</v>
      </c>
      <c r="AB443" s="55">
        <f t="shared" si="231"/>
        <v>0</v>
      </c>
      <c r="AC443" s="55">
        <f t="shared" si="225"/>
        <v>0</v>
      </c>
      <c r="AE443" s="144"/>
      <c r="AF443" s="144"/>
      <c r="AG443" s="145"/>
    </row>
    <row r="444" spans="1:33" x14ac:dyDescent="0.25">
      <c r="A444" s="57">
        <v>20510101</v>
      </c>
      <c r="B444" s="58" t="s">
        <v>1289</v>
      </c>
      <c r="C444" s="55">
        <f t="shared" si="230"/>
        <v>0</v>
      </c>
      <c r="D444" s="55">
        <f t="shared" si="230"/>
        <v>0</v>
      </c>
      <c r="E444" s="55">
        <f t="shared" si="230"/>
        <v>0</v>
      </c>
      <c r="F444" s="55">
        <f t="shared" si="230"/>
        <v>0</v>
      </c>
      <c r="G444" s="55">
        <f t="shared" si="230"/>
        <v>0</v>
      </c>
      <c r="H444" s="55">
        <f t="shared" si="230"/>
        <v>0</v>
      </c>
      <c r="I444" s="55">
        <f t="shared" si="230"/>
        <v>0</v>
      </c>
      <c r="J444" s="55">
        <f t="shared" si="230"/>
        <v>0</v>
      </c>
      <c r="K444" s="55">
        <f t="shared" si="230"/>
        <v>0</v>
      </c>
      <c r="L444" s="55">
        <f t="shared" si="230"/>
        <v>0</v>
      </c>
      <c r="M444" s="55">
        <f t="shared" si="230"/>
        <v>0</v>
      </c>
      <c r="N444" s="55">
        <f t="shared" si="230"/>
        <v>0</v>
      </c>
      <c r="O444" s="55">
        <f t="shared" si="224"/>
        <v>0</v>
      </c>
      <c r="Q444" s="55"/>
      <c r="R444" s="55">
        <f t="shared" si="231"/>
        <v>0</v>
      </c>
      <c r="S444" s="55">
        <f t="shared" si="231"/>
        <v>0</v>
      </c>
      <c r="T444" s="55">
        <f t="shared" si="231"/>
        <v>0</v>
      </c>
      <c r="U444" s="55">
        <f t="shared" si="231"/>
        <v>0</v>
      </c>
      <c r="V444" s="55">
        <f t="shared" si="231"/>
        <v>0</v>
      </c>
      <c r="W444" s="55">
        <f t="shared" si="231"/>
        <v>0</v>
      </c>
      <c r="X444" s="55">
        <f t="shared" si="231"/>
        <v>0</v>
      </c>
      <c r="Y444" s="55">
        <f t="shared" si="231"/>
        <v>0</v>
      </c>
      <c r="Z444" s="55">
        <f t="shared" si="231"/>
        <v>0</v>
      </c>
      <c r="AA444" s="55">
        <f t="shared" si="231"/>
        <v>0</v>
      </c>
      <c r="AB444" s="55">
        <f t="shared" si="231"/>
        <v>0</v>
      </c>
      <c r="AC444" s="55">
        <f t="shared" si="225"/>
        <v>0</v>
      </c>
      <c r="AE444" s="144"/>
      <c r="AF444" s="144"/>
      <c r="AG444" s="145"/>
    </row>
    <row r="445" spans="1:33" x14ac:dyDescent="0.25">
      <c r="A445" s="57">
        <v>205101011</v>
      </c>
      <c r="B445" s="58" t="s">
        <v>1289</v>
      </c>
      <c r="C445" s="55">
        <f t="shared" si="230"/>
        <v>0</v>
      </c>
      <c r="D445" s="55">
        <f t="shared" si="230"/>
        <v>0</v>
      </c>
      <c r="E445" s="55">
        <f t="shared" si="230"/>
        <v>0</v>
      </c>
      <c r="F445" s="55">
        <f t="shared" si="230"/>
        <v>0</v>
      </c>
      <c r="G445" s="55">
        <f t="shared" si="230"/>
        <v>0</v>
      </c>
      <c r="H445" s="55">
        <f t="shared" si="230"/>
        <v>0</v>
      </c>
      <c r="I445" s="55">
        <f t="shared" si="230"/>
        <v>0</v>
      </c>
      <c r="J445" s="55">
        <f t="shared" si="230"/>
        <v>0</v>
      </c>
      <c r="K445" s="55">
        <f t="shared" si="230"/>
        <v>0</v>
      </c>
      <c r="L445" s="55">
        <f t="shared" si="230"/>
        <v>0</v>
      </c>
      <c r="M445" s="55">
        <f t="shared" si="230"/>
        <v>0</v>
      </c>
      <c r="N445" s="55">
        <f t="shared" si="230"/>
        <v>0</v>
      </c>
      <c r="O445" s="55">
        <f t="shared" si="224"/>
        <v>0</v>
      </c>
      <c r="Q445" s="55"/>
      <c r="R445" s="55">
        <f t="shared" si="231"/>
        <v>0</v>
      </c>
      <c r="S445" s="55">
        <f t="shared" si="231"/>
        <v>0</v>
      </c>
      <c r="T445" s="55">
        <f t="shared" si="231"/>
        <v>0</v>
      </c>
      <c r="U445" s="55">
        <f t="shared" si="231"/>
        <v>0</v>
      </c>
      <c r="V445" s="55">
        <f t="shared" si="231"/>
        <v>0</v>
      </c>
      <c r="W445" s="55">
        <f t="shared" si="231"/>
        <v>0</v>
      </c>
      <c r="X445" s="55">
        <f t="shared" si="231"/>
        <v>0</v>
      </c>
      <c r="Y445" s="55">
        <f t="shared" si="231"/>
        <v>0</v>
      </c>
      <c r="Z445" s="55">
        <f t="shared" si="231"/>
        <v>0</v>
      </c>
      <c r="AA445" s="55">
        <f t="shared" si="231"/>
        <v>0</v>
      </c>
      <c r="AB445" s="55">
        <f t="shared" si="231"/>
        <v>0</v>
      </c>
      <c r="AC445" s="55">
        <f t="shared" si="225"/>
        <v>0</v>
      </c>
      <c r="AE445" s="144"/>
      <c r="AF445" s="144"/>
      <c r="AG445" s="145"/>
    </row>
    <row r="446" spans="1:33" x14ac:dyDescent="0.25">
      <c r="A446" s="60">
        <v>20510101101</v>
      </c>
      <c r="B446" s="61" t="s">
        <v>1289</v>
      </c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>
        <f t="shared" si="224"/>
        <v>0</v>
      </c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>
        <f t="shared" si="225"/>
        <v>0</v>
      </c>
      <c r="AE446" s="144"/>
      <c r="AF446" s="144"/>
      <c r="AG446" s="145"/>
    </row>
    <row r="447" spans="1:33" x14ac:dyDescent="0.25">
      <c r="A447" s="52">
        <v>205102</v>
      </c>
      <c r="B447" s="53" t="s">
        <v>1058</v>
      </c>
      <c r="C447" s="54">
        <f t="shared" ref="C447:N449" si="232">+C448</f>
        <v>41871628.357299998</v>
      </c>
      <c r="D447" s="54">
        <f t="shared" si="232"/>
        <v>41871628.357299998</v>
      </c>
      <c r="E447" s="54">
        <f t="shared" si="232"/>
        <v>41871628.357299998</v>
      </c>
      <c r="F447" s="54">
        <f t="shared" si="232"/>
        <v>41871628.357299998</v>
      </c>
      <c r="G447" s="54">
        <f t="shared" si="232"/>
        <v>41871628.357299998</v>
      </c>
      <c r="H447" s="54">
        <f t="shared" si="232"/>
        <v>41871628.357299998</v>
      </c>
      <c r="I447" s="54">
        <f t="shared" si="232"/>
        <v>41871628.357299998</v>
      </c>
      <c r="J447" s="54">
        <f t="shared" si="232"/>
        <v>41871628.357299998</v>
      </c>
      <c r="K447" s="54">
        <f t="shared" si="232"/>
        <v>41871628.357299998</v>
      </c>
      <c r="L447" s="54">
        <f t="shared" si="232"/>
        <v>41871628.357299998</v>
      </c>
      <c r="M447" s="54">
        <f t="shared" si="232"/>
        <v>41871628.357299998</v>
      </c>
      <c r="N447" s="54">
        <f t="shared" si="232"/>
        <v>41871628.357299998</v>
      </c>
      <c r="O447" s="54">
        <f t="shared" si="224"/>
        <v>502459540.28759986</v>
      </c>
      <c r="Q447" s="54">
        <v>217810058.90999997</v>
      </c>
      <c r="R447" s="54">
        <f t="shared" ref="R447:AB449" si="233">+R448</f>
        <v>0</v>
      </c>
      <c r="S447" s="54">
        <f t="shared" si="233"/>
        <v>0</v>
      </c>
      <c r="T447" s="54">
        <f t="shared" si="233"/>
        <v>0</v>
      </c>
      <c r="U447" s="54">
        <f t="shared" si="233"/>
        <v>0</v>
      </c>
      <c r="V447" s="54">
        <f t="shared" si="233"/>
        <v>0</v>
      </c>
      <c r="W447" s="54">
        <f t="shared" si="233"/>
        <v>0</v>
      </c>
      <c r="X447" s="54">
        <f t="shared" si="233"/>
        <v>0</v>
      </c>
      <c r="Y447" s="54">
        <f t="shared" si="233"/>
        <v>0</v>
      </c>
      <c r="Z447" s="54">
        <f t="shared" si="233"/>
        <v>0</v>
      </c>
      <c r="AA447" s="54">
        <f t="shared" si="233"/>
        <v>0</v>
      </c>
      <c r="AB447" s="54">
        <f t="shared" si="233"/>
        <v>0</v>
      </c>
      <c r="AC447" s="54">
        <f t="shared" si="225"/>
        <v>217810058.90999997</v>
      </c>
      <c r="AE447" s="144" t="s">
        <v>1055</v>
      </c>
      <c r="AF447" s="144" t="s">
        <v>1058</v>
      </c>
      <c r="AG447" s="145">
        <v>217810058.90999997</v>
      </c>
    </row>
    <row r="448" spans="1:33" x14ac:dyDescent="0.25">
      <c r="A448" s="57">
        <v>20510201</v>
      </c>
      <c r="B448" s="58" t="s">
        <v>1058</v>
      </c>
      <c r="C448" s="55">
        <f t="shared" si="232"/>
        <v>41871628.357299998</v>
      </c>
      <c r="D448" s="55">
        <f t="shared" si="232"/>
        <v>41871628.357299998</v>
      </c>
      <c r="E448" s="55">
        <f t="shared" si="232"/>
        <v>41871628.357299998</v>
      </c>
      <c r="F448" s="55">
        <f t="shared" si="232"/>
        <v>41871628.357299998</v>
      </c>
      <c r="G448" s="55">
        <f t="shared" si="232"/>
        <v>41871628.357299998</v>
      </c>
      <c r="H448" s="55">
        <f t="shared" si="232"/>
        <v>41871628.357299998</v>
      </c>
      <c r="I448" s="55">
        <f t="shared" si="232"/>
        <v>41871628.357299998</v>
      </c>
      <c r="J448" s="55">
        <f t="shared" si="232"/>
        <v>41871628.357299998</v>
      </c>
      <c r="K448" s="55">
        <f t="shared" si="232"/>
        <v>41871628.357299998</v>
      </c>
      <c r="L448" s="55">
        <f t="shared" si="232"/>
        <v>41871628.357299998</v>
      </c>
      <c r="M448" s="55">
        <f t="shared" si="232"/>
        <v>41871628.357299998</v>
      </c>
      <c r="N448" s="55">
        <f t="shared" si="232"/>
        <v>41871628.357299998</v>
      </c>
      <c r="O448" s="55">
        <f t="shared" si="224"/>
        <v>502459540.28759986</v>
      </c>
      <c r="Q448" s="55">
        <v>217810058.90999997</v>
      </c>
      <c r="R448" s="55">
        <f t="shared" si="233"/>
        <v>0</v>
      </c>
      <c r="S448" s="55">
        <f t="shared" si="233"/>
        <v>0</v>
      </c>
      <c r="T448" s="55">
        <f t="shared" si="233"/>
        <v>0</v>
      </c>
      <c r="U448" s="55">
        <f t="shared" si="233"/>
        <v>0</v>
      </c>
      <c r="V448" s="55">
        <f t="shared" si="233"/>
        <v>0</v>
      </c>
      <c r="W448" s="55">
        <f t="shared" si="233"/>
        <v>0</v>
      </c>
      <c r="X448" s="55">
        <f t="shared" si="233"/>
        <v>0</v>
      </c>
      <c r="Y448" s="55">
        <f t="shared" si="233"/>
        <v>0</v>
      </c>
      <c r="Z448" s="55">
        <f t="shared" si="233"/>
        <v>0</v>
      </c>
      <c r="AA448" s="55">
        <f t="shared" si="233"/>
        <v>0</v>
      </c>
      <c r="AB448" s="55">
        <f t="shared" si="233"/>
        <v>0</v>
      </c>
      <c r="AC448" s="55">
        <f t="shared" si="225"/>
        <v>217810058.90999997</v>
      </c>
      <c r="AE448" s="144" t="s">
        <v>1057</v>
      </c>
      <c r="AF448" s="144" t="s">
        <v>1058</v>
      </c>
      <c r="AG448" s="145">
        <v>217810058.90999997</v>
      </c>
    </row>
    <row r="449" spans="1:33" x14ac:dyDescent="0.25">
      <c r="A449" s="57">
        <v>205102011</v>
      </c>
      <c r="B449" s="58" t="s">
        <v>1058</v>
      </c>
      <c r="C449" s="55">
        <f t="shared" si="232"/>
        <v>41871628.357299998</v>
      </c>
      <c r="D449" s="55">
        <f t="shared" si="232"/>
        <v>41871628.357299998</v>
      </c>
      <c r="E449" s="55">
        <f t="shared" si="232"/>
        <v>41871628.357299998</v>
      </c>
      <c r="F449" s="55">
        <f t="shared" si="232"/>
        <v>41871628.357299998</v>
      </c>
      <c r="G449" s="55">
        <f t="shared" si="232"/>
        <v>41871628.357299998</v>
      </c>
      <c r="H449" s="55">
        <f t="shared" si="232"/>
        <v>41871628.357299998</v>
      </c>
      <c r="I449" s="55">
        <f t="shared" si="232"/>
        <v>41871628.357299998</v>
      </c>
      <c r="J449" s="55">
        <f t="shared" si="232"/>
        <v>41871628.357299998</v>
      </c>
      <c r="K449" s="55">
        <f t="shared" si="232"/>
        <v>41871628.357299998</v>
      </c>
      <c r="L449" s="55">
        <f t="shared" si="232"/>
        <v>41871628.357299998</v>
      </c>
      <c r="M449" s="55">
        <f t="shared" si="232"/>
        <v>41871628.357299998</v>
      </c>
      <c r="N449" s="55">
        <f t="shared" si="232"/>
        <v>41871628.357299998</v>
      </c>
      <c r="O449" s="55">
        <f t="shared" si="224"/>
        <v>502459540.28759986</v>
      </c>
      <c r="Q449" s="55">
        <v>217810058.90999997</v>
      </c>
      <c r="R449" s="55">
        <f t="shared" si="233"/>
        <v>0</v>
      </c>
      <c r="S449" s="55">
        <f t="shared" si="233"/>
        <v>0</v>
      </c>
      <c r="T449" s="55">
        <f t="shared" si="233"/>
        <v>0</v>
      </c>
      <c r="U449" s="55">
        <f t="shared" si="233"/>
        <v>0</v>
      </c>
      <c r="V449" s="55">
        <f t="shared" si="233"/>
        <v>0</v>
      </c>
      <c r="W449" s="55">
        <f t="shared" si="233"/>
        <v>0</v>
      </c>
      <c r="X449" s="55">
        <f t="shared" si="233"/>
        <v>0</v>
      </c>
      <c r="Y449" s="55">
        <f t="shared" si="233"/>
        <v>0</v>
      </c>
      <c r="Z449" s="55">
        <f t="shared" si="233"/>
        <v>0</v>
      </c>
      <c r="AA449" s="55">
        <f t="shared" si="233"/>
        <v>0</v>
      </c>
      <c r="AB449" s="55">
        <f t="shared" si="233"/>
        <v>0</v>
      </c>
      <c r="AC449" s="55">
        <f t="shared" si="225"/>
        <v>217810058.90999997</v>
      </c>
      <c r="AE449" s="144" t="s">
        <v>1059</v>
      </c>
      <c r="AF449" s="144" t="s">
        <v>1058</v>
      </c>
      <c r="AG449" s="145">
        <v>217810058.90999997</v>
      </c>
    </row>
    <row r="450" spans="1:33" x14ac:dyDescent="0.25">
      <c r="A450" s="57">
        <v>20510201101</v>
      </c>
      <c r="B450" s="58" t="s">
        <v>1058</v>
      </c>
      <c r="C450" s="55">
        <f t="shared" ref="C450:N450" si="234">+C451+C452+C453+C454+C455+C456</f>
        <v>41871628.357299998</v>
      </c>
      <c r="D450" s="55">
        <f t="shared" si="234"/>
        <v>41871628.357299998</v>
      </c>
      <c r="E450" s="55">
        <f t="shared" si="234"/>
        <v>41871628.357299998</v>
      </c>
      <c r="F450" s="55">
        <f t="shared" si="234"/>
        <v>41871628.357299998</v>
      </c>
      <c r="G450" s="55">
        <f t="shared" si="234"/>
        <v>41871628.357299998</v>
      </c>
      <c r="H450" s="55">
        <f t="shared" si="234"/>
        <v>41871628.357299998</v>
      </c>
      <c r="I450" s="55">
        <f t="shared" si="234"/>
        <v>41871628.357299998</v>
      </c>
      <c r="J450" s="55">
        <f t="shared" si="234"/>
        <v>41871628.357299998</v>
      </c>
      <c r="K450" s="55">
        <f t="shared" si="234"/>
        <v>41871628.357299998</v>
      </c>
      <c r="L450" s="55">
        <f t="shared" si="234"/>
        <v>41871628.357299998</v>
      </c>
      <c r="M450" s="55">
        <f t="shared" si="234"/>
        <v>41871628.357299998</v>
      </c>
      <c r="N450" s="55">
        <f t="shared" si="234"/>
        <v>41871628.357299998</v>
      </c>
      <c r="O450" s="55">
        <f t="shared" si="224"/>
        <v>502459540.28759986</v>
      </c>
      <c r="Q450" s="55">
        <v>217810058.90999997</v>
      </c>
      <c r="R450" s="55">
        <f t="shared" ref="R450:AB450" si="235">+R451+R452+R453+R454+R455+R456</f>
        <v>0</v>
      </c>
      <c r="S450" s="55">
        <f t="shared" si="235"/>
        <v>0</v>
      </c>
      <c r="T450" s="55">
        <f t="shared" si="235"/>
        <v>0</v>
      </c>
      <c r="U450" s="55">
        <f t="shared" si="235"/>
        <v>0</v>
      </c>
      <c r="V450" s="55">
        <f t="shared" si="235"/>
        <v>0</v>
      </c>
      <c r="W450" s="55">
        <f t="shared" si="235"/>
        <v>0</v>
      </c>
      <c r="X450" s="55">
        <f t="shared" si="235"/>
        <v>0</v>
      </c>
      <c r="Y450" s="55">
        <f t="shared" si="235"/>
        <v>0</v>
      </c>
      <c r="Z450" s="55">
        <f t="shared" si="235"/>
        <v>0</v>
      </c>
      <c r="AA450" s="55">
        <f t="shared" si="235"/>
        <v>0</v>
      </c>
      <c r="AB450" s="55">
        <f t="shared" si="235"/>
        <v>0</v>
      </c>
      <c r="AC450" s="55">
        <f t="shared" si="225"/>
        <v>217810058.90999997</v>
      </c>
      <c r="AE450" s="112" t="s">
        <v>1060</v>
      </c>
      <c r="AF450" s="112" t="s">
        <v>1058</v>
      </c>
      <c r="AG450" s="136">
        <v>217810058.90999997</v>
      </c>
    </row>
    <row r="451" spans="1:33" x14ac:dyDescent="0.25">
      <c r="A451" s="60">
        <v>2051020110101</v>
      </c>
      <c r="B451" s="61" t="s">
        <v>791</v>
      </c>
      <c r="C451" s="62">
        <v>41871628.357299998</v>
      </c>
      <c r="D451" s="62">
        <v>41871628.357299998</v>
      </c>
      <c r="E451" s="62">
        <v>41871628.357299998</v>
      </c>
      <c r="F451" s="62">
        <v>41871628.357299998</v>
      </c>
      <c r="G451" s="62">
        <v>41871628.357299998</v>
      </c>
      <c r="H451" s="62">
        <v>41871628.357299998</v>
      </c>
      <c r="I451" s="62">
        <v>41871628.357299998</v>
      </c>
      <c r="J451" s="62">
        <v>41871628.357299998</v>
      </c>
      <c r="K451" s="62">
        <v>41871628.357299998</v>
      </c>
      <c r="L451" s="62">
        <v>41871628.357299998</v>
      </c>
      <c r="M451" s="62">
        <v>41871628.357299998</v>
      </c>
      <c r="N451" s="62">
        <v>41871628.357299998</v>
      </c>
      <c r="O451" s="62">
        <f t="shared" si="224"/>
        <v>502459540.28759986</v>
      </c>
      <c r="Q451" s="62">
        <v>97563221.219999999</v>
      </c>
      <c r="R451" s="62">
        <v>0</v>
      </c>
      <c r="S451" s="62">
        <v>0</v>
      </c>
      <c r="T451" s="62">
        <v>0</v>
      </c>
      <c r="U451" s="62">
        <v>0</v>
      </c>
      <c r="V451" s="62">
        <v>0</v>
      </c>
      <c r="W451" s="62">
        <v>0</v>
      </c>
      <c r="X451" s="62">
        <v>0</v>
      </c>
      <c r="Y451" s="62">
        <v>0</v>
      </c>
      <c r="Z451" s="62">
        <v>0</v>
      </c>
      <c r="AA451" s="62">
        <v>0</v>
      </c>
      <c r="AB451" s="62">
        <v>0</v>
      </c>
      <c r="AC451" s="62">
        <f t="shared" si="225"/>
        <v>97563221.219999999</v>
      </c>
      <c r="AE451" s="114" t="s">
        <v>1061</v>
      </c>
      <c r="AF451" s="109" t="s">
        <v>791</v>
      </c>
      <c r="AG451" s="126">
        <v>97563221.219999999</v>
      </c>
    </row>
    <row r="452" spans="1:33" x14ac:dyDescent="0.25">
      <c r="A452" s="60">
        <v>2051020110102</v>
      </c>
      <c r="B452" s="61" t="s">
        <v>1063</v>
      </c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>
        <f t="shared" si="224"/>
        <v>0</v>
      </c>
      <c r="Q452" s="62">
        <v>5689649.2699999996</v>
      </c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>
        <f t="shared" si="225"/>
        <v>5689649.2699999996</v>
      </c>
      <c r="AE452" s="114" t="s">
        <v>1062</v>
      </c>
      <c r="AF452" s="109" t="s">
        <v>1063</v>
      </c>
      <c r="AG452" s="128">
        <v>5689649.2699999996</v>
      </c>
    </row>
    <row r="453" spans="1:33" x14ac:dyDescent="0.25">
      <c r="A453" s="60">
        <v>2051020110103</v>
      </c>
      <c r="B453" s="61" t="s">
        <v>1065</v>
      </c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>
        <f t="shared" si="224"/>
        <v>0</v>
      </c>
      <c r="Q453" s="62">
        <v>844932</v>
      </c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>
        <f t="shared" si="225"/>
        <v>844932</v>
      </c>
      <c r="AE453" s="114" t="s">
        <v>1064</v>
      </c>
      <c r="AF453" s="109" t="s">
        <v>1065</v>
      </c>
      <c r="AG453" s="128">
        <v>844932</v>
      </c>
    </row>
    <row r="454" spans="1:33" x14ac:dyDescent="0.25">
      <c r="A454" s="60">
        <v>2051020110104</v>
      </c>
      <c r="B454" s="61" t="s">
        <v>1067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>
        <f t="shared" si="224"/>
        <v>0</v>
      </c>
      <c r="Q454" s="62">
        <v>8286553.9800000004</v>
      </c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>
        <f t="shared" si="225"/>
        <v>8286553.9800000004</v>
      </c>
      <c r="AE454" s="114" t="s">
        <v>1066</v>
      </c>
      <c r="AF454" s="109" t="s">
        <v>1067</v>
      </c>
      <c r="AG454" s="128">
        <v>8286553.9800000004</v>
      </c>
    </row>
    <row r="455" spans="1:33" x14ac:dyDescent="0.25">
      <c r="A455" s="60">
        <v>2051020110105</v>
      </c>
      <c r="B455" s="61" t="s">
        <v>1048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>
        <f t="shared" si="224"/>
        <v>0</v>
      </c>
      <c r="Q455" s="62">
        <v>49671581.380000003</v>
      </c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>
        <f t="shared" si="225"/>
        <v>49671581.380000003</v>
      </c>
      <c r="AE455" s="114" t="s">
        <v>1068</v>
      </c>
      <c r="AF455" s="109" t="s">
        <v>1048</v>
      </c>
      <c r="AG455" s="128">
        <v>49671581.380000003</v>
      </c>
    </row>
    <row r="456" spans="1:33" x14ac:dyDescent="0.25">
      <c r="A456" s="60">
        <v>2051020110106</v>
      </c>
      <c r="B456" s="61" t="s">
        <v>1070</v>
      </c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>
        <f t="shared" si="224"/>
        <v>0</v>
      </c>
      <c r="Q456" s="62">
        <v>0</v>
      </c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>
        <f t="shared" si="225"/>
        <v>0</v>
      </c>
      <c r="AE456" s="114" t="s">
        <v>1069</v>
      </c>
      <c r="AF456" s="109" t="s">
        <v>1070</v>
      </c>
      <c r="AG456" s="128">
        <v>0</v>
      </c>
    </row>
    <row r="457" spans="1:33" x14ac:dyDescent="0.25">
      <c r="A457" s="160"/>
      <c r="B457" s="161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24"/>
      <c r="Q457" s="162">
        <v>17927520.23</v>
      </c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24"/>
      <c r="AE457" s="114" t="s">
        <v>1071</v>
      </c>
      <c r="AF457" s="114" t="s">
        <v>1072</v>
      </c>
      <c r="AG457" s="128">
        <v>17927520.23</v>
      </c>
    </row>
    <row r="458" spans="1:33" x14ac:dyDescent="0.25">
      <c r="A458" s="160"/>
      <c r="B458" s="161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24"/>
      <c r="Q458" s="162">
        <v>6348621</v>
      </c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24"/>
      <c r="AE458" s="114" t="s">
        <v>1073</v>
      </c>
      <c r="AF458" s="114" t="s">
        <v>1074</v>
      </c>
      <c r="AG458" s="128">
        <v>6348621</v>
      </c>
    </row>
    <row r="459" spans="1:33" x14ac:dyDescent="0.25">
      <c r="A459" s="160"/>
      <c r="B459" s="161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24"/>
      <c r="Q459" s="162">
        <v>6232746</v>
      </c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24"/>
      <c r="AE459" s="114" t="s">
        <v>1075</v>
      </c>
      <c r="AF459" s="114" t="s">
        <v>1076</v>
      </c>
      <c r="AG459" s="128">
        <v>6232746</v>
      </c>
    </row>
    <row r="460" spans="1:33" x14ac:dyDescent="0.25">
      <c r="A460" s="160"/>
      <c r="B460" s="161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24"/>
      <c r="Q460" s="162">
        <v>5480085</v>
      </c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24"/>
      <c r="AE460" s="114" t="s">
        <v>1077</v>
      </c>
      <c r="AF460" s="114" t="s">
        <v>1078</v>
      </c>
      <c r="AG460" s="128">
        <v>5480085</v>
      </c>
    </row>
    <row r="461" spans="1:33" x14ac:dyDescent="0.25">
      <c r="A461" s="160"/>
      <c r="B461" s="161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24"/>
      <c r="Q461" s="162">
        <v>19765148.829999998</v>
      </c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24"/>
      <c r="AE461" s="114" t="s">
        <v>1079</v>
      </c>
      <c r="AF461" s="114" t="s">
        <v>1080</v>
      </c>
      <c r="AG461" s="128">
        <v>19765148.829999998</v>
      </c>
    </row>
    <row r="462" spans="1:33" x14ac:dyDescent="0.25">
      <c r="A462" s="160"/>
      <c r="B462" s="161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24"/>
      <c r="Q462" s="162">
        <v>0</v>
      </c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24"/>
      <c r="AE462" s="114" t="s">
        <v>1081</v>
      </c>
      <c r="AF462" s="114" t="s">
        <v>1082</v>
      </c>
      <c r="AG462" s="128">
        <v>0</v>
      </c>
    </row>
    <row r="463" spans="1:33" x14ac:dyDescent="0.25">
      <c r="A463" s="52">
        <v>205103</v>
      </c>
      <c r="B463" s="53" t="s">
        <v>1290</v>
      </c>
      <c r="C463" s="54">
        <f t="shared" ref="C463:N465" si="236">+C464</f>
        <v>0</v>
      </c>
      <c r="D463" s="54">
        <f t="shared" si="236"/>
        <v>0</v>
      </c>
      <c r="E463" s="54">
        <f t="shared" si="236"/>
        <v>0</v>
      </c>
      <c r="F463" s="54">
        <f t="shared" si="236"/>
        <v>0</v>
      </c>
      <c r="G463" s="54">
        <f t="shared" si="236"/>
        <v>0</v>
      </c>
      <c r="H463" s="54">
        <f t="shared" si="236"/>
        <v>0</v>
      </c>
      <c r="I463" s="54">
        <f t="shared" si="236"/>
        <v>0</v>
      </c>
      <c r="J463" s="54">
        <f t="shared" si="236"/>
        <v>0</v>
      </c>
      <c r="K463" s="54">
        <f t="shared" si="236"/>
        <v>0</v>
      </c>
      <c r="L463" s="54">
        <f t="shared" si="236"/>
        <v>0</v>
      </c>
      <c r="M463" s="54">
        <f t="shared" si="236"/>
        <v>0</v>
      </c>
      <c r="N463" s="54">
        <f t="shared" si="236"/>
        <v>0</v>
      </c>
      <c r="O463" s="54">
        <f t="shared" si="224"/>
        <v>0</v>
      </c>
      <c r="Q463" s="54"/>
      <c r="R463" s="54">
        <f t="shared" ref="R463:AB465" si="237">+R464</f>
        <v>0</v>
      </c>
      <c r="S463" s="54">
        <f t="shared" si="237"/>
        <v>0</v>
      </c>
      <c r="T463" s="54">
        <f t="shared" si="237"/>
        <v>0</v>
      </c>
      <c r="U463" s="54">
        <f t="shared" si="237"/>
        <v>0</v>
      </c>
      <c r="V463" s="54">
        <f t="shared" si="237"/>
        <v>0</v>
      </c>
      <c r="W463" s="54">
        <f t="shared" si="237"/>
        <v>0</v>
      </c>
      <c r="X463" s="54">
        <f t="shared" si="237"/>
        <v>0</v>
      </c>
      <c r="Y463" s="54">
        <f t="shared" si="237"/>
        <v>0</v>
      </c>
      <c r="Z463" s="54">
        <f t="shared" si="237"/>
        <v>0</v>
      </c>
      <c r="AA463" s="54">
        <f t="shared" si="237"/>
        <v>0</v>
      </c>
      <c r="AB463" s="54">
        <f t="shared" si="237"/>
        <v>0</v>
      </c>
      <c r="AC463" s="54">
        <f t="shared" si="225"/>
        <v>0</v>
      </c>
      <c r="AE463" s="114"/>
      <c r="AF463" s="114"/>
      <c r="AG463" s="128"/>
    </row>
    <row r="464" spans="1:33" x14ac:dyDescent="0.25">
      <c r="A464" s="57">
        <v>20510301</v>
      </c>
      <c r="B464" s="58" t="s">
        <v>1290</v>
      </c>
      <c r="C464" s="55">
        <f t="shared" si="236"/>
        <v>0</v>
      </c>
      <c r="D464" s="55">
        <f t="shared" si="236"/>
        <v>0</v>
      </c>
      <c r="E464" s="55">
        <f t="shared" si="236"/>
        <v>0</v>
      </c>
      <c r="F464" s="55">
        <f t="shared" si="236"/>
        <v>0</v>
      </c>
      <c r="G464" s="55">
        <f t="shared" si="236"/>
        <v>0</v>
      </c>
      <c r="H464" s="55">
        <f t="shared" si="236"/>
        <v>0</v>
      </c>
      <c r="I464" s="55">
        <f t="shared" si="236"/>
        <v>0</v>
      </c>
      <c r="J464" s="55">
        <f t="shared" si="236"/>
        <v>0</v>
      </c>
      <c r="K464" s="55">
        <f t="shared" si="236"/>
        <v>0</v>
      </c>
      <c r="L464" s="55">
        <f t="shared" si="236"/>
        <v>0</v>
      </c>
      <c r="M464" s="55">
        <f t="shared" si="236"/>
        <v>0</v>
      </c>
      <c r="N464" s="55">
        <f t="shared" si="236"/>
        <v>0</v>
      </c>
      <c r="O464" s="55">
        <f t="shared" si="224"/>
        <v>0</v>
      </c>
      <c r="Q464" s="55"/>
      <c r="R464" s="55">
        <f t="shared" si="237"/>
        <v>0</v>
      </c>
      <c r="S464" s="55">
        <f t="shared" si="237"/>
        <v>0</v>
      </c>
      <c r="T464" s="55">
        <f t="shared" si="237"/>
        <v>0</v>
      </c>
      <c r="U464" s="55">
        <f t="shared" si="237"/>
        <v>0</v>
      </c>
      <c r="V464" s="55">
        <f t="shared" si="237"/>
        <v>0</v>
      </c>
      <c r="W464" s="55">
        <f t="shared" si="237"/>
        <v>0</v>
      </c>
      <c r="X464" s="55">
        <f t="shared" si="237"/>
        <v>0</v>
      </c>
      <c r="Y464" s="55">
        <f t="shared" si="237"/>
        <v>0</v>
      </c>
      <c r="Z464" s="55">
        <f t="shared" si="237"/>
        <v>0</v>
      </c>
      <c r="AA464" s="55">
        <f t="shared" si="237"/>
        <v>0</v>
      </c>
      <c r="AB464" s="55">
        <f t="shared" si="237"/>
        <v>0</v>
      </c>
      <c r="AC464" s="55">
        <f t="shared" si="225"/>
        <v>0</v>
      </c>
      <c r="AE464" s="114"/>
      <c r="AF464" s="114"/>
      <c r="AG464" s="128"/>
    </row>
    <row r="465" spans="1:33" x14ac:dyDescent="0.25">
      <c r="A465" s="57">
        <v>205103011</v>
      </c>
      <c r="B465" s="58" t="s">
        <v>1290</v>
      </c>
      <c r="C465" s="55">
        <f t="shared" si="236"/>
        <v>0</v>
      </c>
      <c r="D465" s="55">
        <f t="shared" si="236"/>
        <v>0</v>
      </c>
      <c r="E465" s="55">
        <f t="shared" si="236"/>
        <v>0</v>
      </c>
      <c r="F465" s="55">
        <f t="shared" si="236"/>
        <v>0</v>
      </c>
      <c r="G465" s="55">
        <f t="shared" si="236"/>
        <v>0</v>
      </c>
      <c r="H465" s="55">
        <f t="shared" si="236"/>
        <v>0</v>
      </c>
      <c r="I465" s="55">
        <f t="shared" si="236"/>
        <v>0</v>
      </c>
      <c r="J465" s="55">
        <f t="shared" si="236"/>
        <v>0</v>
      </c>
      <c r="K465" s="55">
        <f t="shared" si="236"/>
        <v>0</v>
      </c>
      <c r="L465" s="55">
        <f t="shared" si="236"/>
        <v>0</v>
      </c>
      <c r="M465" s="55">
        <f t="shared" si="236"/>
        <v>0</v>
      </c>
      <c r="N465" s="55">
        <f t="shared" si="236"/>
        <v>0</v>
      </c>
      <c r="O465" s="55">
        <f t="shared" si="224"/>
        <v>0</v>
      </c>
      <c r="Q465" s="55"/>
      <c r="R465" s="55">
        <f t="shared" si="237"/>
        <v>0</v>
      </c>
      <c r="S465" s="55">
        <f t="shared" si="237"/>
        <v>0</v>
      </c>
      <c r="T465" s="55">
        <f t="shared" si="237"/>
        <v>0</v>
      </c>
      <c r="U465" s="55">
        <f t="shared" si="237"/>
        <v>0</v>
      </c>
      <c r="V465" s="55">
        <f t="shared" si="237"/>
        <v>0</v>
      </c>
      <c r="W465" s="55">
        <f t="shared" si="237"/>
        <v>0</v>
      </c>
      <c r="X465" s="55">
        <f t="shared" si="237"/>
        <v>0</v>
      </c>
      <c r="Y465" s="55">
        <f t="shared" si="237"/>
        <v>0</v>
      </c>
      <c r="Z465" s="55">
        <f t="shared" si="237"/>
        <v>0</v>
      </c>
      <c r="AA465" s="55">
        <f t="shared" si="237"/>
        <v>0</v>
      </c>
      <c r="AB465" s="55">
        <f t="shared" si="237"/>
        <v>0</v>
      </c>
      <c r="AC465" s="55">
        <f t="shared" si="225"/>
        <v>0</v>
      </c>
      <c r="AE465" s="114"/>
      <c r="AF465" s="114"/>
      <c r="AG465" s="128"/>
    </row>
    <row r="466" spans="1:33" x14ac:dyDescent="0.25">
      <c r="A466" s="60">
        <v>20510301101</v>
      </c>
      <c r="B466" s="61" t="s">
        <v>1290</v>
      </c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>
        <f t="shared" si="224"/>
        <v>0</v>
      </c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>
        <f t="shared" si="225"/>
        <v>0</v>
      </c>
      <c r="AE466" s="114"/>
      <c r="AF466" s="114"/>
      <c r="AG466" s="128"/>
    </row>
    <row r="467" spans="1:33" x14ac:dyDescent="0.25">
      <c r="A467" s="52">
        <v>2052</v>
      </c>
      <c r="B467" s="53" t="s">
        <v>1084</v>
      </c>
      <c r="C467" s="54">
        <f t="shared" ref="C467:N470" si="238">+C468</f>
        <v>0</v>
      </c>
      <c r="D467" s="54">
        <f t="shared" si="238"/>
        <v>0</v>
      </c>
      <c r="E467" s="54">
        <f t="shared" si="238"/>
        <v>0</v>
      </c>
      <c r="F467" s="54">
        <f t="shared" si="238"/>
        <v>0</v>
      </c>
      <c r="G467" s="54">
        <f t="shared" si="238"/>
        <v>0</v>
      </c>
      <c r="H467" s="54">
        <f t="shared" si="238"/>
        <v>0</v>
      </c>
      <c r="I467" s="54">
        <f t="shared" si="238"/>
        <v>0</v>
      </c>
      <c r="J467" s="54">
        <f t="shared" si="238"/>
        <v>0</v>
      </c>
      <c r="K467" s="54">
        <f t="shared" si="238"/>
        <v>0</v>
      </c>
      <c r="L467" s="54">
        <f t="shared" si="238"/>
        <v>0</v>
      </c>
      <c r="M467" s="54">
        <f t="shared" si="238"/>
        <v>0</v>
      </c>
      <c r="N467" s="54">
        <f t="shared" si="238"/>
        <v>0</v>
      </c>
      <c r="O467" s="54">
        <f t="shared" si="224"/>
        <v>0</v>
      </c>
      <c r="Q467" s="54">
        <v>0</v>
      </c>
      <c r="R467" s="54">
        <f t="shared" ref="R467:AB470" si="239">+R468</f>
        <v>0</v>
      </c>
      <c r="S467" s="54">
        <f t="shared" si="239"/>
        <v>0</v>
      </c>
      <c r="T467" s="54">
        <f t="shared" si="239"/>
        <v>0</v>
      </c>
      <c r="U467" s="54">
        <f t="shared" si="239"/>
        <v>0</v>
      </c>
      <c r="V467" s="54">
        <f t="shared" si="239"/>
        <v>0</v>
      </c>
      <c r="W467" s="54">
        <f t="shared" si="239"/>
        <v>0</v>
      </c>
      <c r="X467" s="54">
        <f t="shared" si="239"/>
        <v>0</v>
      </c>
      <c r="Y467" s="54">
        <f t="shared" si="239"/>
        <v>0</v>
      </c>
      <c r="Z467" s="54">
        <f t="shared" si="239"/>
        <v>0</v>
      </c>
      <c r="AA467" s="54">
        <f t="shared" si="239"/>
        <v>0</v>
      </c>
      <c r="AB467" s="54">
        <f t="shared" si="239"/>
        <v>0</v>
      </c>
      <c r="AC467" s="54">
        <f t="shared" si="225"/>
        <v>0</v>
      </c>
      <c r="AE467" s="144" t="s">
        <v>1083</v>
      </c>
      <c r="AF467" s="144" t="s">
        <v>1084</v>
      </c>
      <c r="AG467" s="145">
        <v>0</v>
      </c>
    </row>
    <row r="468" spans="1:33" x14ac:dyDescent="0.25">
      <c r="A468" s="57">
        <v>205201</v>
      </c>
      <c r="B468" s="58" t="s">
        <v>1084</v>
      </c>
      <c r="C468" s="55">
        <f t="shared" si="238"/>
        <v>0</v>
      </c>
      <c r="D468" s="55">
        <f t="shared" si="238"/>
        <v>0</v>
      </c>
      <c r="E468" s="55">
        <f t="shared" si="238"/>
        <v>0</v>
      </c>
      <c r="F468" s="55">
        <f t="shared" si="238"/>
        <v>0</v>
      </c>
      <c r="G468" s="55">
        <f t="shared" si="238"/>
        <v>0</v>
      </c>
      <c r="H468" s="55">
        <f t="shared" si="238"/>
        <v>0</v>
      </c>
      <c r="I468" s="55">
        <f t="shared" si="238"/>
        <v>0</v>
      </c>
      <c r="J468" s="55">
        <f t="shared" si="238"/>
        <v>0</v>
      </c>
      <c r="K468" s="55">
        <f t="shared" si="238"/>
        <v>0</v>
      </c>
      <c r="L468" s="55">
        <f t="shared" si="238"/>
        <v>0</v>
      </c>
      <c r="M468" s="55">
        <f t="shared" si="238"/>
        <v>0</v>
      </c>
      <c r="N468" s="55">
        <f t="shared" si="238"/>
        <v>0</v>
      </c>
      <c r="O468" s="55">
        <f t="shared" si="224"/>
        <v>0</v>
      </c>
      <c r="Q468" s="55">
        <v>0</v>
      </c>
      <c r="R468" s="55">
        <f t="shared" si="239"/>
        <v>0</v>
      </c>
      <c r="S468" s="55">
        <f t="shared" si="239"/>
        <v>0</v>
      </c>
      <c r="T468" s="55">
        <f t="shared" si="239"/>
        <v>0</v>
      </c>
      <c r="U468" s="55">
        <f t="shared" si="239"/>
        <v>0</v>
      </c>
      <c r="V468" s="55">
        <f t="shared" si="239"/>
        <v>0</v>
      </c>
      <c r="W468" s="55">
        <f t="shared" si="239"/>
        <v>0</v>
      </c>
      <c r="X468" s="55">
        <f t="shared" si="239"/>
        <v>0</v>
      </c>
      <c r="Y468" s="55">
        <f t="shared" si="239"/>
        <v>0</v>
      </c>
      <c r="Z468" s="55">
        <f t="shared" si="239"/>
        <v>0</v>
      </c>
      <c r="AA468" s="55">
        <f t="shared" si="239"/>
        <v>0</v>
      </c>
      <c r="AB468" s="55">
        <f t="shared" si="239"/>
        <v>0</v>
      </c>
      <c r="AC468" s="55">
        <f t="shared" si="225"/>
        <v>0</v>
      </c>
      <c r="AE468" s="144" t="s">
        <v>1085</v>
      </c>
      <c r="AF468" s="144" t="s">
        <v>1084</v>
      </c>
      <c r="AG468" s="145">
        <v>0</v>
      </c>
    </row>
    <row r="469" spans="1:33" x14ac:dyDescent="0.25">
      <c r="A469" s="57">
        <v>20520101</v>
      </c>
      <c r="B469" s="58" t="s">
        <v>1084</v>
      </c>
      <c r="C469" s="55">
        <f t="shared" si="238"/>
        <v>0</v>
      </c>
      <c r="D469" s="55">
        <f t="shared" si="238"/>
        <v>0</v>
      </c>
      <c r="E469" s="55">
        <f t="shared" si="238"/>
        <v>0</v>
      </c>
      <c r="F469" s="55">
        <f t="shared" si="238"/>
        <v>0</v>
      </c>
      <c r="G469" s="55">
        <f t="shared" si="238"/>
        <v>0</v>
      </c>
      <c r="H469" s="55">
        <f t="shared" si="238"/>
        <v>0</v>
      </c>
      <c r="I469" s="55">
        <f t="shared" si="238"/>
        <v>0</v>
      </c>
      <c r="J469" s="55">
        <f t="shared" si="238"/>
        <v>0</v>
      </c>
      <c r="K469" s="55">
        <f t="shared" si="238"/>
        <v>0</v>
      </c>
      <c r="L469" s="55">
        <f t="shared" si="238"/>
        <v>0</v>
      </c>
      <c r="M469" s="55">
        <f t="shared" si="238"/>
        <v>0</v>
      </c>
      <c r="N469" s="55">
        <f t="shared" si="238"/>
        <v>0</v>
      </c>
      <c r="O469" s="55">
        <f t="shared" si="224"/>
        <v>0</v>
      </c>
      <c r="Q469" s="55">
        <v>0</v>
      </c>
      <c r="R469" s="55">
        <f t="shared" si="239"/>
        <v>0</v>
      </c>
      <c r="S469" s="55">
        <f t="shared" si="239"/>
        <v>0</v>
      </c>
      <c r="T469" s="55">
        <f t="shared" si="239"/>
        <v>0</v>
      </c>
      <c r="U469" s="55">
        <f t="shared" si="239"/>
        <v>0</v>
      </c>
      <c r="V469" s="55">
        <f t="shared" si="239"/>
        <v>0</v>
      </c>
      <c r="W469" s="55">
        <f t="shared" si="239"/>
        <v>0</v>
      </c>
      <c r="X469" s="55">
        <f t="shared" si="239"/>
        <v>0</v>
      </c>
      <c r="Y469" s="55">
        <f t="shared" si="239"/>
        <v>0</v>
      </c>
      <c r="Z469" s="55">
        <f t="shared" si="239"/>
        <v>0</v>
      </c>
      <c r="AA469" s="55">
        <f t="shared" si="239"/>
        <v>0</v>
      </c>
      <c r="AB469" s="55">
        <f t="shared" si="239"/>
        <v>0</v>
      </c>
      <c r="AC469" s="55">
        <f t="shared" si="225"/>
        <v>0</v>
      </c>
      <c r="AE469" s="144" t="s">
        <v>1086</v>
      </c>
      <c r="AF469" s="144" t="s">
        <v>1084</v>
      </c>
      <c r="AG469" s="145">
        <v>0</v>
      </c>
    </row>
    <row r="470" spans="1:33" x14ac:dyDescent="0.25">
      <c r="A470" s="57">
        <v>205201011</v>
      </c>
      <c r="B470" s="58" t="s">
        <v>1084</v>
      </c>
      <c r="C470" s="55">
        <f t="shared" si="238"/>
        <v>0</v>
      </c>
      <c r="D470" s="55">
        <f t="shared" si="238"/>
        <v>0</v>
      </c>
      <c r="E470" s="55">
        <f t="shared" si="238"/>
        <v>0</v>
      </c>
      <c r="F470" s="55">
        <f t="shared" si="238"/>
        <v>0</v>
      </c>
      <c r="G470" s="55">
        <f t="shared" si="238"/>
        <v>0</v>
      </c>
      <c r="H470" s="55">
        <f t="shared" si="238"/>
        <v>0</v>
      </c>
      <c r="I470" s="55">
        <f t="shared" si="238"/>
        <v>0</v>
      </c>
      <c r="J470" s="55">
        <f t="shared" si="238"/>
        <v>0</v>
      </c>
      <c r="K470" s="55">
        <f t="shared" si="238"/>
        <v>0</v>
      </c>
      <c r="L470" s="55">
        <f t="shared" si="238"/>
        <v>0</v>
      </c>
      <c r="M470" s="55">
        <f t="shared" si="238"/>
        <v>0</v>
      </c>
      <c r="N470" s="55">
        <f t="shared" si="238"/>
        <v>0</v>
      </c>
      <c r="O470" s="55">
        <f t="shared" si="224"/>
        <v>0</v>
      </c>
      <c r="Q470" s="55">
        <v>0</v>
      </c>
      <c r="R470" s="55">
        <f t="shared" si="239"/>
        <v>0</v>
      </c>
      <c r="S470" s="55">
        <f t="shared" si="239"/>
        <v>0</v>
      </c>
      <c r="T470" s="55">
        <f t="shared" si="239"/>
        <v>0</v>
      </c>
      <c r="U470" s="55">
        <f t="shared" si="239"/>
        <v>0</v>
      </c>
      <c r="V470" s="55">
        <f t="shared" si="239"/>
        <v>0</v>
      </c>
      <c r="W470" s="55">
        <f t="shared" si="239"/>
        <v>0</v>
      </c>
      <c r="X470" s="55">
        <f t="shared" si="239"/>
        <v>0</v>
      </c>
      <c r="Y470" s="55">
        <f t="shared" si="239"/>
        <v>0</v>
      </c>
      <c r="Z470" s="55">
        <f t="shared" si="239"/>
        <v>0</v>
      </c>
      <c r="AA470" s="55">
        <f t="shared" si="239"/>
        <v>0</v>
      </c>
      <c r="AB470" s="55">
        <f t="shared" si="239"/>
        <v>0</v>
      </c>
      <c r="AC470" s="55">
        <f t="shared" si="225"/>
        <v>0</v>
      </c>
      <c r="AE470" s="144" t="s">
        <v>1087</v>
      </c>
      <c r="AF470" s="144" t="s">
        <v>1084</v>
      </c>
      <c r="AG470" s="145">
        <v>0</v>
      </c>
    </row>
    <row r="471" spans="1:33" x14ac:dyDescent="0.25">
      <c r="A471" s="60">
        <v>20520101101</v>
      </c>
      <c r="B471" s="61" t="s">
        <v>1084</v>
      </c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>
        <f t="shared" si="224"/>
        <v>0</v>
      </c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>
        <f t="shared" si="225"/>
        <v>0</v>
      </c>
      <c r="AE471" s="92" t="s">
        <v>1088</v>
      </c>
      <c r="AF471" s="84" t="s">
        <v>1084</v>
      </c>
      <c r="AG471" s="124"/>
    </row>
    <row r="472" spans="1:33" x14ac:dyDescent="0.25">
      <c r="A472" s="52">
        <v>2053</v>
      </c>
      <c r="B472" s="53" t="s">
        <v>1091</v>
      </c>
      <c r="C472" s="54">
        <f t="shared" ref="C472:N475" si="240">+C473</f>
        <v>0</v>
      </c>
      <c r="D472" s="54">
        <f t="shared" si="240"/>
        <v>0</v>
      </c>
      <c r="E472" s="54">
        <f t="shared" si="240"/>
        <v>0</v>
      </c>
      <c r="F472" s="54">
        <f t="shared" si="240"/>
        <v>0</v>
      </c>
      <c r="G472" s="54">
        <f t="shared" si="240"/>
        <v>0</v>
      </c>
      <c r="H472" s="54">
        <f t="shared" si="240"/>
        <v>0</v>
      </c>
      <c r="I472" s="54">
        <f t="shared" si="240"/>
        <v>0</v>
      </c>
      <c r="J472" s="54">
        <f t="shared" si="240"/>
        <v>0</v>
      </c>
      <c r="K472" s="54">
        <f t="shared" si="240"/>
        <v>0</v>
      </c>
      <c r="L472" s="54">
        <f t="shared" si="240"/>
        <v>0</v>
      </c>
      <c r="M472" s="54">
        <f t="shared" si="240"/>
        <v>0</v>
      </c>
      <c r="N472" s="54">
        <f t="shared" si="240"/>
        <v>0</v>
      </c>
      <c r="O472" s="54">
        <f t="shared" si="224"/>
        <v>0</v>
      </c>
      <c r="Q472" s="54">
        <v>0</v>
      </c>
      <c r="R472" s="54">
        <f t="shared" ref="R472:AB475" si="241">+R473</f>
        <v>0</v>
      </c>
      <c r="S472" s="54">
        <f t="shared" si="241"/>
        <v>0</v>
      </c>
      <c r="T472" s="54">
        <f t="shared" si="241"/>
        <v>0</v>
      </c>
      <c r="U472" s="54">
        <f t="shared" si="241"/>
        <v>0</v>
      </c>
      <c r="V472" s="54">
        <f t="shared" si="241"/>
        <v>0</v>
      </c>
      <c r="W472" s="54">
        <f t="shared" si="241"/>
        <v>0</v>
      </c>
      <c r="X472" s="54">
        <f t="shared" si="241"/>
        <v>0</v>
      </c>
      <c r="Y472" s="54">
        <f t="shared" si="241"/>
        <v>0</v>
      </c>
      <c r="Z472" s="54">
        <f t="shared" si="241"/>
        <v>0</v>
      </c>
      <c r="AA472" s="54">
        <f t="shared" si="241"/>
        <v>0</v>
      </c>
      <c r="AB472" s="54">
        <f t="shared" si="241"/>
        <v>0</v>
      </c>
      <c r="AC472" s="54">
        <f t="shared" si="225"/>
        <v>0</v>
      </c>
      <c r="AE472" s="144" t="s">
        <v>1089</v>
      </c>
      <c r="AF472" s="151" t="s">
        <v>1084</v>
      </c>
      <c r="AG472" s="152">
        <v>0</v>
      </c>
    </row>
    <row r="473" spans="1:33" x14ac:dyDescent="0.25">
      <c r="A473" s="57">
        <v>205301</v>
      </c>
      <c r="B473" s="58" t="s">
        <v>1091</v>
      </c>
      <c r="C473" s="55">
        <f t="shared" si="240"/>
        <v>0</v>
      </c>
      <c r="D473" s="55">
        <f t="shared" si="240"/>
        <v>0</v>
      </c>
      <c r="E473" s="55">
        <f t="shared" si="240"/>
        <v>0</v>
      </c>
      <c r="F473" s="55">
        <f t="shared" si="240"/>
        <v>0</v>
      </c>
      <c r="G473" s="55">
        <f t="shared" si="240"/>
        <v>0</v>
      </c>
      <c r="H473" s="55">
        <f t="shared" si="240"/>
        <v>0</v>
      </c>
      <c r="I473" s="55">
        <f t="shared" si="240"/>
        <v>0</v>
      </c>
      <c r="J473" s="55">
        <f t="shared" si="240"/>
        <v>0</v>
      </c>
      <c r="K473" s="55">
        <f t="shared" si="240"/>
        <v>0</v>
      </c>
      <c r="L473" s="55">
        <f t="shared" si="240"/>
        <v>0</v>
      </c>
      <c r="M473" s="55">
        <f t="shared" si="240"/>
        <v>0</v>
      </c>
      <c r="N473" s="55">
        <f t="shared" si="240"/>
        <v>0</v>
      </c>
      <c r="O473" s="55">
        <f t="shared" si="224"/>
        <v>0</v>
      </c>
      <c r="Q473" s="55">
        <v>0</v>
      </c>
      <c r="R473" s="55">
        <f t="shared" si="241"/>
        <v>0</v>
      </c>
      <c r="S473" s="55">
        <f t="shared" si="241"/>
        <v>0</v>
      </c>
      <c r="T473" s="55">
        <f t="shared" si="241"/>
        <v>0</v>
      </c>
      <c r="U473" s="55">
        <f t="shared" si="241"/>
        <v>0</v>
      </c>
      <c r="V473" s="55">
        <f t="shared" si="241"/>
        <v>0</v>
      </c>
      <c r="W473" s="55">
        <f t="shared" si="241"/>
        <v>0</v>
      </c>
      <c r="X473" s="55">
        <f t="shared" si="241"/>
        <v>0</v>
      </c>
      <c r="Y473" s="55">
        <f t="shared" si="241"/>
        <v>0</v>
      </c>
      <c r="Z473" s="55">
        <f t="shared" si="241"/>
        <v>0</v>
      </c>
      <c r="AA473" s="55">
        <f t="shared" si="241"/>
        <v>0</v>
      </c>
      <c r="AB473" s="55">
        <f t="shared" si="241"/>
        <v>0</v>
      </c>
      <c r="AC473" s="55">
        <f t="shared" si="225"/>
        <v>0</v>
      </c>
      <c r="AE473" s="144" t="s">
        <v>1090</v>
      </c>
      <c r="AF473" s="144" t="s">
        <v>1091</v>
      </c>
      <c r="AG473" s="145">
        <v>0</v>
      </c>
    </row>
    <row r="474" spans="1:33" x14ac:dyDescent="0.25">
      <c r="A474" s="57">
        <v>20530101</v>
      </c>
      <c r="B474" s="58" t="s">
        <v>1091</v>
      </c>
      <c r="C474" s="55">
        <f t="shared" si="240"/>
        <v>0</v>
      </c>
      <c r="D474" s="55">
        <f t="shared" si="240"/>
        <v>0</v>
      </c>
      <c r="E474" s="55">
        <f t="shared" si="240"/>
        <v>0</v>
      </c>
      <c r="F474" s="55">
        <f t="shared" si="240"/>
        <v>0</v>
      </c>
      <c r="G474" s="55">
        <f t="shared" si="240"/>
        <v>0</v>
      </c>
      <c r="H474" s="55">
        <f t="shared" si="240"/>
        <v>0</v>
      </c>
      <c r="I474" s="55">
        <f t="shared" si="240"/>
        <v>0</v>
      </c>
      <c r="J474" s="55">
        <f t="shared" si="240"/>
        <v>0</v>
      </c>
      <c r="K474" s="55">
        <f t="shared" si="240"/>
        <v>0</v>
      </c>
      <c r="L474" s="55">
        <f t="shared" si="240"/>
        <v>0</v>
      </c>
      <c r="M474" s="55">
        <f t="shared" si="240"/>
        <v>0</v>
      </c>
      <c r="N474" s="55">
        <f t="shared" si="240"/>
        <v>0</v>
      </c>
      <c r="O474" s="55">
        <f t="shared" si="224"/>
        <v>0</v>
      </c>
      <c r="Q474" s="55">
        <v>0</v>
      </c>
      <c r="R474" s="55">
        <f t="shared" si="241"/>
        <v>0</v>
      </c>
      <c r="S474" s="55">
        <f t="shared" si="241"/>
        <v>0</v>
      </c>
      <c r="T474" s="55">
        <f t="shared" si="241"/>
        <v>0</v>
      </c>
      <c r="U474" s="55">
        <f t="shared" si="241"/>
        <v>0</v>
      </c>
      <c r="V474" s="55">
        <f t="shared" si="241"/>
        <v>0</v>
      </c>
      <c r="W474" s="55">
        <f t="shared" si="241"/>
        <v>0</v>
      </c>
      <c r="X474" s="55">
        <f t="shared" si="241"/>
        <v>0</v>
      </c>
      <c r="Y474" s="55">
        <f t="shared" si="241"/>
        <v>0</v>
      </c>
      <c r="Z474" s="55">
        <f t="shared" si="241"/>
        <v>0</v>
      </c>
      <c r="AA474" s="55">
        <f t="shared" si="241"/>
        <v>0</v>
      </c>
      <c r="AB474" s="55">
        <f t="shared" si="241"/>
        <v>0</v>
      </c>
      <c r="AC474" s="55">
        <f t="shared" si="225"/>
        <v>0</v>
      </c>
      <c r="AE474" s="144" t="s">
        <v>1092</v>
      </c>
      <c r="AF474" s="144" t="s">
        <v>1091</v>
      </c>
      <c r="AG474" s="145">
        <v>0</v>
      </c>
    </row>
    <row r="475" spans="1:33" x14ac:dyDescent="0.25">
      <c r="A475" s="57">
        <v>205301011</v>
      </c>
      <c r="B475" s="58" t="s">
        <v>1091</v>
      </c>
      <c r="C475" s="55">
        <f t="shared" si="240"/>
        <v>0</v>
      </c>
      <c r="D475" s="55">
        <f t="shared" si="240"/>
        <v>0</v>
      </c>
      <c r="E475" s="55">
        <f t="shared" si="240"/>
        <v>0</v>
      </c>
      <c r="F475" s="55">
        <f t="shared" si="240"/>
        <v>0</v>
      </c>
      <c r="G475" s="55">
        <f t="shared" si="240"/>
        <v>0</v>
      </c>
      <c r="H475" s="55">
        <f t="shared" si="240"/>
        <v>0</v>
      </c>
      <c r="I475" s="55">
        <f t="shared" si="240"/>
        <v>0</v>
      </c>
      <c r="J475" s="55">
        <f t="shared" si="240"/>
        <v>0</v>
      </c>
      <c r="K475" s="55">
        <f t="shared" si="240"/>
        <v>0</v>
      </c>
      <c r="L475" s="55">
        <f t="shared" si="240"/>
        <v>0</v>
      </c>
      <c r="M475" s="55">
        <f t="shared" si="240"/>
        <v>0</v>
      </c>
      <c r="N475" s="55">
        <f t="shared" si="240"/>
        <v>0</v>
      </c>
      <c r="O475" s="55">
        <f t="shared" si="224"/>
        <v>0</v>
      </c>
      <c r="Q475" s="55">
        <v>0</v>
      </c>
      <c r="R475" s="55">
        <f t="shared" si="241"/>
        <v>0</v>
      </c>
      <c r="S475" s="55">
        <f t="shared" si="241"/>
        <v>0</v>
      </c>
      <c r="T475" s="55">
        <f t="shared" si="241"/>
        <v>0</v>
      </c>
      <c r="U475" s="55">
        <f t="shared" si="241"/>
        <v>0</v>
      </c>
      <c r="V475" s="55">
        <f t="shared" si="241"/>
        <v>0</v>
      </c>
      <c r="W475" s="55">
        <f t="shared" si="241"/>
        <v>0</v>
      </c>
      <c r="X475" s="55">
        <f t="shared" si="241"/>
        <v>0</v>
      </c>
      <c r="Y475" s="55">
        <f t="shared" si="241"/>
        <v>0</v>
      </c>
      <c r="Z475" s="55">
        <f t="shared" si="241"/>
        <v>0</v>
      </c>
      <c r="AA475" s="55">
        <f t="shared" si="241"/>
        <v>0</v>
      </c>
      <c r="AB475" s="55">
        <f t="shared" si="241"/>
        <v>0</v>
      </c>
      <c r="AC475" s="55">
        <f t="shared" si="225"/>
        <v>0</v>
      </c>
      <c r="AE475" s="144" t="s">
        <v>1093</v>
      </c>
      <c r="AF475" s="144" t="s">
        <v>1091</v>
      </c>
      <c r="AG475" s="145">
        <v>0</v>
      </c>
    </row>
    <row r="476" spans="1:33" x14ac:dyDescent="0.25">
      <c r="A476" s="60">
        <v>20530101101</v>
      </c>
      <c r="B476" s="61" t="s">
        <v>1091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>
        <f t="shared" si="224"/>
        <v>0</v>
      </c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>
        <f t="shared" si="225"/>
        <v>0</v>
      </c>
      <c r="AE476" s="109" t="s">
        <v>1094</v>
      </c>
      <c r="AF476" s="109" t="s">
        <v>1091</v>
      </c>
      <c r="AG476" s="126"/>
    </row>
    <row r="477" spans="1:33" x14ac:dyDescent="0.25">
      <c r="A477" s="52">
        <v>206</v>
      </c>
      <c r="B477" s="53" t="s">
        <v>1291</v>
      </c>
      <c r="C477" s="54">
        <f t="shared" ref="C477:N481" si="242">+C478</f>
        <v>0</v>
      </c>
      <c r="D477" s="54">
        <f t="shared" si="242"/>
        <v>0</v>
      </c>
      <c r="E477" s="54">
        <f t="shared" si="242"/>
        <v>0</v>
      </c>
      <c r="F477" s="54">
        <f t="shared" si="242"/>
        <v>0</v>
      </c>
      <c r="G477" s="54">
        <f t="shared" si="242"/>
        <v>0</v>
      </c>
      <c r="H477" s="54">
        <f t="shared" si="242"/>
        <v>0</v>
      </c>
      <c r="I477" s="54">
        <f t="shared" si="242"/>
        <v>0</v>
      </c>
      <c r="J477" s="54">
        <f t="shared" si="242"/>
        <v>0</v>
      </c>
      <c r="K477" s="54">
        <f t="shared" si="242"/>
        <v>0</v>
      </c>
      <c r="L477" s="54">
        <f t="shared" si="242"/>
        <v>0</v>
      </c>
      <c r="M477" s="54">
        <f t="shared" si="242"/>
        <v>0</v>
      </c>
      <c r="N477" s="54">
        <f t="shared" si="242"/>
        <v>0</v>
      </c>
      <c r="O477" s="54">
        <f t="shared" si="224"/>
        <v>0</v>
      </c>
      <c r="Q477" s="54"/>
      <c r="R477" s="54">
        <f t="shared" ref="R477:AB481" si="243">+R478</f>
        <v>0</v>
      </c>
      <c r="S477" s="54">
        <f t="shared" si="243"/>
        <v>0</v>
      </c>
      <c r="T477" s="54">
        <f t="shared" si="243"/>
        <v>0</v>
      </c>
      <c r="U477" s="54">
        <f t="shared" si="243"/>
        <v>0</v>
      </c>
      <c r="V477" s="54">
        <f t="shared" si="243"/>
        <v>0</v>
      </c>
      <c r="W477" s="54">
        <f t="shared" si="243"/>
        <v>0</v>
      </c>
      <c r="X477" s="54">
        <f t="shared" si="243"/>
        <v>0</v>
      </c>
      <c r="Y477" s="54">
        <f t="shared" si="243"/>
        <v>0</v>
      </c>
      <c r="Z477" s="54">
        <f t="shared" si="243"/>
        <v>0</v>
      </c>
      <c r="AA477" s="54">
        <f t="shared" si="243"/>
        <v>0</v>
      </c>
      <c r="AB477" s="54">
        <f t="shared" si="243"/>
        <v>0</v>
      </c>
      <c r="AC477" s="54">
        <f t="shared" si="225"/>
        <v>0</v>
      </c>
      <c r="AE477" s="109"/>
      <c r="AF477" s="109"/>
      <c r="AG477" s="126"/>
    </row>
    <row r="478" spans="1:33" x14ac:dyDescent="0.25">
      <c r="A478" s="57">
        <v>2061</v>
      </c>
      <c r="B478" s="58" t="s">
        <v>1291</v>
      </c>
      <c r="C478" s="55">
        <f t="shared" si="242"/>
        <v>0</v>
      </c>
      <c r="D478" s="55">
        <f t="shared" si="242"/>
        <v>0</v>
      </c>
      <c r="E478" s="55">
        <f t="shared" si="242"/>
        <v>0</v>
      </c>
      <c r="F478" s="55">
        <f t="shared" si="242"/>
        <v>0</v>
      </c>
      <c r="G478" s="55">
        <f t="shared" si="242"/>
        <v>0</v>
      </c>
      <c r="H478" s="55">
        <f t="shared" si="242"/>
        <v>0</v>
      </c>
      <c r="I478" s="55">
        <f t="shared" si="242"/>
        <v>0</v>
      </c>
      <c r="J478" s="55">
        <f t="shared" si="242"/>
        <v>0</v>
      </c>
      <c r="K478" s="55">
        <f t="shared" si="242"/>
        <v>0</v>
      </c>
      <c r="L478" s="55">
        <f t="shared" si="242"/>
        <v>0</v>
      </c>
      <c r="M478" s="55">
        <f t="shared" si="242"/>
        <v>0</v>
      </c>
      <c r="N478" s="55">
        <f t="shared" si="242"/>
        <v>0</v>
      </c>
      <c r="O478" s="55">
        <f t="shared" si="224"/>
        <v>0</v>
      </c>
      <c r="Q478" s="55"/>
      <c r="R478" s="55">
        <f t="shared" si="243"/>
        <v>0</v>
      </c>
      <c r="S478" s="55">
        <f t="shared" si="243"/>
        <v>0</v>
      </c>
      <c r="T478" s="55">
        <f t="shared" si="243"/>
        <v>0</v>
      </c>
      <c r="U478" s="55">
        <f t="shared" si="243"/>
        <v>0</v>
      </c>
      <c r="V478" s="55">
        <f t="shared" si="243"/>
        <v>0</v>
      </c>
      <c r="W478" s="55">
        <f t="shared" si="243"/>
        <v>0</v>
      </c>
      <c r="X478" s="55">
        <f t="shared" si="243"/>
        <v>0</v>
      </c>
      <c r="Y478" s="55">
        <f t="shared" si="243"/>
        <v>0</v>
      </c>
      <c r="Z478" s="55">
        <f t="shared" si="243"/>
        <v>0</v>
      </c>
      <c r="AA478" s="55">
        <f t="shared" si="243"/>
        <v>0</v>
      </c>
      <c r="AB478" s="55">
        <f t="shared" si="243"/>
        <v>0</v>
      </c>
      <c r="AC478" s="55">
        <f t="shared" si="225"/>
        <v>0</v>
      </c>
      <c r="AE478" s="109"/>
      <c r="AF478" s="109"/>
      <c r="AG478" s="126"/>
    </row>
    <row r="479" spans="1:33" x14ac:dyDescent="0.25">
      <c r="A479" s="57">
        <v>206101</v>
      </c>
      <c r="B479" s="58" t="s">
        <v>1291</v>
      </c>
      <c r="C479" s="55">
        <f t="shared" si="242"/>
        <v>0</v>
      </c>
      <c r="D479" s="55">
        <f t="shared" si="242"/>
        <v>0</v>
      </c>
      <c r="E479" s="55">
        <f t="shared" si="242"/>
        <v>0</v>
      </c>
      <c r="F479" s="55">
        <f t="shared" si="242"/>
        <v>0</v>
      </c>
      <c r="G479" s="55">
        <f t="shared" si="242"/>
        <v>0</v>
      </c>
      <c r="H479" s="55">
        <f t="shared" si="242"/>
        <v>0</v>
      </c>
      <c r="I479" s="55">
        <f t="shared" si="242"/>
        <v>0</v>
      </c>
      <c r="J479" s="55">
        <f t="shared" si="242"/>
        <v>0</v>
      </c>
      <c r="K479" s="55">
        <f t="shared" si="242"/>
        <v>0</v>
      </c>
      <c r="L479" s="55">
        <f t="shared" si="242"/>
        <v>0</v>
      </c>
      <c r="M479" s="55">
        <f t="shared" si="242"/>
        <v>0</v>
      </c>
      <c r="N479" s="55">
        <f t="shared" si="242"/>
        <v>0</v>
      </c>
      <c r="O479" s="55">
        <f t="shared" si="224"/>
        <v>0</v>
      </c>
      <c r="Q479" s="55"/>
      <c r="R479" s="55">
        <f t="shared" si="243"/>
        <v>0</v>
      </c>
      <c r="S479" s="55">
        <f t="shared" si="243"/>
        <v>0</v>
      </c>
      <c r="T479" s="55">
        <f t="shared" si="243"/>
        <v>0</v>
      </c>
      <c r="U479" s="55">
        <f t="shared" si="243"/>
        <v>0</v>
      </c>
      <c r="V479" s="55">
        <f t="shared" si="243"/>
        <v>0</v>
      </c>
      <c r="W479" s="55">
        <f t="shared" si="243"/>
        <v>0</v>
      </c>
      <c r="X479" s="55">
        <f t="shared" si="243"/>
        <v>0</v>
      </c>
      <c r="Y479" s="55">
        <f t="shared" si="243"/>
        <v>0</v>
      </c>
      <c r="Z479" s="55">
        <f t="shared" si="243"/>
        <v>0</v>
      </c>
      <c r="AA479" s="55">
        <f t="shared" si="243"/>
        <v>0</v>
      </c>
      <c r="AB479" s="55">
        <f t="shared" si="243"/>
        <v>0</v>
      </c>
      <c r="AC479" s="55">
        <f t="shared" si="225"/>
        <v>0</v>
      </c>
      <c r="AE479" s="109"/>
      <c r="AF479" s="109"/>
      <c r="AG479" s="126"/>
    </row>
    <row r="480" spans="1:33" x14ac:dyDescent="0.25">
      <c r="A480" s="57">
        <v>20610101</v>
      </c>
      <c r="B480" s="58" t="s">
        <v>1291</v>
      </c>
      <c r="C480" s="55">
        <f t="shared" si="242"/>
        <v>0</v>
      </c>
      <c r="D480" s="55">
        <f t="shared" si="242"/>
        <v>0</v>
      </c>
      <c r="E480" s="55">
        <f t="shared" si="242"/>
        <v>0</v>
      </c>
      <c r="F480" s="55">
        <f t="shared" si="242"/>
        <v>0</v>
      </c>
      <c r="G480" s="55">
        <f t="shared" si="242"/>
        <v>0</v>
      </c>
      <c r="H480" s="55">
        <f t="shared" si="242"/>
        <v>0</v>
      </c>
      <c r="I480" s="55">
        <f t="shared" si="242"/>
        <v>0</v>
      </c>
      <c r="J480" s="55">
        <f t="shared" si="242"/>
        <v>0</v>
      </c>
      <c r="K480" s="55">
        <f t="shared" si="242"/>
        <v>0</v>
      </c>
      <c r="L480" s="55">
        <f t="shared" si="242"/>
        <v>0</v>
      </c>
      <c r="M480" s="55">
        <f t="shared" si="242"/>
        <v>0</v>
      </c>
      <c r="N480" s="55">
        <f t="shared" si="242"/>
        <v>0</v>
      </c>
      <c r="O480" s="55">
        <f t="shared" si="224"/>
        <v>0</v>
      </c>
      <c r="Q480" s="55"/>
      <c r="R480" s="55">
        <f t="shared" si="243"/>
        <v>0</v>
      </c>
      <c r="S480" s="55">
        <f t="shared" si="243"/>
        <v>0</v>
      </c>
      <c r="T480" s="55">
        <f t="shared" si="243"/>
        <v>0</v>
      </c>
      <c r="U480" s="55">
        <f t="shared" si="243"/>
        <v>0</v>
      </c>
      <c r="V480" s="55">
        <f t="shared" si="243"/>
        <v>0</v>
      </c>
      <c r="W480" s="55">
        <f t="shared" si="243"/>
        <v>0</v>
      </c>
      <c r="X480" s="55">
        <f t="shared" si="243"/>
        <v>0</v>
      </c>
      <c r="Y480" s="55">
        <f t="shared" si="243"/>
        <v>0</v>
      </c>
      <c r="Z480" s="55">
        <f t="shared" si="243"/>
        <v>0</v>
      </c>
      <c r="AA480" s="55">
        <f t="shared" si="243"/>
        <v>0</v>
      </c>
      <c r="AB480" s="55">
        <f t="shared" si="243"/>
        <v>0</v>
      </c>
      <c r="AC480" s="55">
        <f t="shared" si="225"/>
        <v>0</v>
      </c>
      <c r="AE480" s="109"/>
      <c r="AF480" s="109"/>
      <c r="AG480" s="126"/>
    </row>
    <row r="481" spans="1:33" x14ac:dyDescent="0.25">
      <c r="A481" s="57">
        <v>206101011</v>
      </c>
      <c r="B481" s="58" t="s">
        <v>1291</v>
      </c>
      <c r="C481" s="55">
        <f t="shared" si="242"/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24"/>
        <v>0</v>
      </c>
      <c r="Q481" s="55"/>
      <c r="R481" s="55">
        <f t="shared" si="243"/>
        <v>0</v>
      </c>
      <c r="S481" s="55">
        <f t="shared" si="243"/>
        <v>0</v>
      </c>
      <c r="T481" s="55">
        <f t="shared" si="243"/>
        <v>0</v>
      </c>
      <c r="U481" s="55">
        <f t="shared" si="243"/>
        <v>0</v>
      </c>
      <c r="V481" s="55">
        <f t="shared" si="243"/>
        <v>0</v>
      </c>
      <c r="W481" s="55">
        <f t="shared" si="243"/>
        <v>0</v>
      </c>
      <c r="X481" s="55">
        <f t="shared" si="243"/>
        <v>0</v>
      </c>
      <c r="Y481" s="55">
        <f t="shared" si="243"/>
        <v>0</v>
      </c>
      <c r="Z481" s="55">
        <f t="shared" si="243"/>
        <v>0</v>
      </c>
      <c r="AA481" s="55">
        <f t="shared" si="243"/>
        <v>0</v>
      </c>
      <c r="AB481" s="55">
        <f t="shared" si="243"/>
        <v>0</v>
      </c>
      <c r="AC481" s="55">
        <f t="shared" si="225"/>
        <v>0</v>
      </c>
      <c r="AE481" s="109"/>
      <c r="AF481" s="109"/>
      <c r="AG481" s="126"/>
    </row>
    <row r="482" spans="1:33" x14ac:dyDescent="0.25">
      <c r="A482" s="60">
        <v>20610101101</v>
      </c>
      <c r="B482" s="61" t="s">
        <v>1291</v>
      </c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>
        <f t="shared" si="224"/>
        <v>0</v>
      </c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>
        <f t="shared" si="225"/>
        <v>0</v>
      </c>
      <c r="AE482" s="109"/>
      <c r="AF482" s="109"/>
      <c r="AG482" s="126"/>
    </row>
    <row r="483" spans="1:33" x14ac:dyDescent="0.25">
      <c r="A483" s="52">
        <v>207</v>
      </c>
      <c r="B483" s="53" t="s">
        <v>1292</v>
      </c>
      <c r="C483" s="54">
        <f t="shared" ref="C483:N487" si="244">+C484</f>
        <v>0</v>
      </c>
      <c r="D483" s="54">
        <f t="shared" si="244"/>
        <v>0</v>
      </c>
      <c r="E483" s="54">
        <f t="shared" si="244"/>
        <v>0</v>
      </c>
      <c r="F483" s="54">
        <f t="shared" si="244"/>
        <v>0</v>
      </c>
      <c r="G483" s="54">
        <f t="shared" si="244"/>
        <v>0</v>
      </c>
      <c r="H483" s="54">
        <f t="shared" si="244"/>
        <v>0</v>
      </c>
      <c r="I483" s="54">
        <f t="shared" si="244"/>
        <v>0</v>
      </c>
      <c r="J483" s="54">
        <f t="shared" si="244"/>
        <v>0</v>
      </c>
      <c r="K483" s="54">
        <f t="shared" si="244"/>
        <v>0</v>
      </c>
      <c r="L483" s="54">
        <f t="shared" si="244"/>
        <v>0</v>
      </c>
      <c r="M483" s="54">
        <f t="shared" si="244"/>
        <v>0</v>
      </c>
      <c r="N483" s="54">
        <f t="shared" si="244"/>
        <v>0</v>
      </c>
      <c r="O483" s="54">
        <f t="shared" si="224"/>
        <v>0</v>
      </c>
      <c r="Q483" s="54"/>
      <c r="R483" s="54">
        <f t="shared" ref="R483:AB487" si="245">+R484</f>
        <v>0</v>
      </c>
      <c r="S483" s="54">
        <f t="shared" si="245"/>
        <v>0</v>
      </c>
      <c r="T483" s="54">
        <f t="shared" si="245"/>
        <v>0</v>
      </c>
      <c r="U483" s="54">
        <f t="shared" si="245"/>
        <v>0</v>
      </c>
      <c r="V483" s="54">
        <f t="shared" si="245"/>
        <v>0</v>
      </c>
      <c r="W483" s="54">
        <f t="shared" si="245"/>
        <v>0</v>
      </c>
      <c r="X483" s="54">
        <f t="shared" si="245"/>
        <v>0</v>
      </c>
      <c r="Y483" s="54">
        <f t="shared" si="245"/>
        <v>0</v>
      </c>
      <c r="Z483" s="54">
        <f t="shared" si="245"/>
        <v>0</v>
      </c>
      <c r="AA483" s="54">
        <f t="shared" si="245"/>
        <v>0</v>
      </c>
      <c r="AB483" s="54">
        <f t="shared" si="245"/>
        <v>0</v>
      </c>
      <c r="AC483" s="54">
        <f t="shared" si="225"/>
        <v>0</v>
      </c>
      <c r="AE483" s="109"/>
      <c r="AF483" s="109"/>
      <c r="AG483" s="126"/>
    </row>
    <row r="484" spans="1:33" x14ac:dyDescent="0.25">
      <c r="A484" s="57">
        <v>2073</v>
      </c>
      <c r="B484" s="58" t="s">
        <v>1293</v>
      </c>
      <c r="C484" s="55">
        <f t="shared" si="244"/>
        <v>0</v>
      </c>
      <c r="D484" s="55">
        <f t="shared" si="244"/>
        <v>0</v>
      </c>
      <c r="E484" s="55">
        <f t="shared" si="244"/>
        <v>0</v>
      </c>
      <c r="F484" s="55">
        <f t="shared" si="244"/>
        <v>0</v>
      </c>
      <c r="G484" s="55">
        <f t="shared" si="244"/>
        <v>0</v>
      </c>
      <c r="H484" s="55">
        <f t="shared" si="244"/>
        <v>0</v>
      </c>
      <c r="I484" s="55">
        <f t="shared" si="244"/>
        <v>0</v>
      </c>
      <c r="J484" s="55">
        <f t="shared" si="244"/>
        <v>0</v>
      </c>
      <c r="K484" s="55">
        <f t="shared" si="244"/>
        <v>0</v>
      </c>
      <c r="L484" s="55">
        <f t="shared" si="244"/>
        <v>0</v>
      </c>
      <c r="M484" s="55">
        <f t="shared" si="244"/>
        <v>0</v>
      </c>
      <c r="N484" s="55">
        <f t="shared" si="244"/>
        <v>0</v>
      </c>
      <c r="O484" s="55">
        <f t="shared" si="224"/>
        <v>0</v>
      </c>
      <c r="Q484" s="55"/>
      <c r="R484" s="55">
        <f t="shared" si="245"/>
        <v>0</v>
      </c>
      <c r="S484" s="55">
        <f t="shared" si="245"/>
        <v>0</v>
      </c>
      <c r="T484" s="55">
        <f t="shared" si="245"/>
        <v>0</v>
      </c>
      <c r="U484" s="55">
        <f t="shared" si="245"/>
        <v>0</v>
      </c>
      <c r="V484" s="55">
        <f t="shared" si="245"/>
        <v>0</v>
      </c>
      <c r="W484" s="55">
        <f t="shared" si="245"/>
        <v>0</v>
      </c>
      <c r="X484" s="55">
        <f t="shared" si="245"/>
        <v>0</v>
      </c>
      <c r="Y484" s="55">
        <f t="shared" si="245"/>
        <v>0</v>
      </c>
      <c r="Z484" s="55">
        <f t="shared" si="245"/>
        <v>0</v>
      </c>
      <c r="AA484" s="55">
        <f t="shared" si="245"/>
        <v>0</v>
      </c>
      <c r="AB484" s="55">
        <f t="shared" si="245"/>
        <v>0</v>
      </c>
      <c r="AC484" s="55">
        <f t="shared" si="225"/>
        <v>0</v>
      </c>
      <c r="AE484" s="109"/>
      <c r="AF484" s="109"/>
      <c r="AG484" s="126"/>
    </row>
    <row r="485" spans="1:33" x14ac:dyDescent="0.25">
      <c r="A485" s="57">
        <v>207301</v>
      </c>
      <c r="B485" s="58" t="s">
        <v>1293</v>
      </c>
      <c r="C485" s="55">
        <f t="shared" si="244"/>
        <v>0</v>
      </c>
      <c r="D485" s="55">
        <f t="shared" si="244"/>
        <v>0</v>
      </c>
      <c r="E485" s="55">
        <f t="shared" si="244"/>
        <v>0</v>
      </c>
      <c r="F485" s="55">
        <f t="shared" si="244"/>
        <v>0</v>
      </c>
      <c r="G485" s="55">
        <f t="shared" si="244"/>
        <v>0</v>
      </c>
      <c r="H485" s="55">
        <f t="shared" si="244"/>
        <v>0</v>
      </c>
      <c r="I485" s="55">
        <f t="shared" si="244"/>
        <v>0</v>
      </c>
      <c r="J485" s="55">
        <f t="shared" si="244"/>
        <v>0</v>
      </c>
      <c r="K485" s="55">
        <f t="shared" si="244"/>
        <v>0</v>
      </c>
      <c r="L485" s="55">
        <f t="shared" si="244"/>
        <v>0</v>
      </c>
      <c r="M485" s="55">
        <f t="shared" si="244"/>
        <v>0</v>
      </c>
      <c r="N485" s="55">
        <f t="shared" si="244"/>
        <v>0</v>
      </c>
      <c r="O485" s="55">
        <f t="shared" si="224"/>
        <v>0</v>
      </c>
      <c r="Q485" s="55"/>
      <c r="R485" s="55">
        <f t="shared" si="245"/>
        <v>0</v>
      </c>
      <c r="S485" s="55">
        <f t="shared" si="245"/>
        <v>0</v>
      </c>
      <c r="T485" s="55">
        <f t="shared" si="245"/>
        <v>0</v>
      </c>
      <c r="U485" s="55">
        <f t="shared" si="245"/>
        <v>0</v>
      </c>
      <c r="V485" s="55">
        <f t="shared" si="245"/>
        <v>0</v>
      </c>
      <c r="W485" s="55">
        <f t="shared" si="245"/>
        <v>0</v>
      </c>
      <c r="X485" s="55">
        <f t="shared" si="245"/>
        <v>0</v>
      </c>
      <c r="Y485" s="55">
        <f t="shared" si="245"/>
        <v>0</v>
      </c>
      <c r="Z485" s="55">
        <f t="shared" si="245"/>
        <v>0</v>
      </c>
      <c r="AA485" s="55">
        <f t="shared" si="245"/>
        <v>0</v>
      </c>
      <c r="AB485" s="55">
        <f t="shared" si="245"/>
        <v>0</v>
      </c>
      <c r="AC485" s="55">
        <f t="shared" si="225"/>
        <v>0</v>
      </c>
      <c r="AE485" s="109"/>
      <c r="AF485" s="109"/>
      <c r="AG485" s="126"/>
    </row>
    <row r="486" spans="1:33" x14ac:dyDescent="0.25">
      <c r="A486" s="57">
        <v>20730101</v>
      </c>
      <c r="B486" s="58" t="s">
        <v>1293</v>
      </c>
      <c r="C486" s="55">
        <f t="shared" si="244"/>
        <v>0</v>
      </c>
      <c r="D486" s="55">
        <f t="shared" si="244"/>
        <v>0</v>
      </c>
      <c r="E486" s="55">
        <f t="shared" si="244"/>
        <v>0</v>
      </c>
      <c r="F486" s="55">
        <f t="shared" si="244"/>
        <v>0</v>
      </c>
      <c r="G486" s="55">
        <f t="shared" si="244"/>
        <v>0</v>
      </c>
      <c r="H486" s="55">
        <f t="shared" si="244"/>
        <v>0</v>
      </c>
      <c r="I486" s="55">
        <f t="shared" si="244"/>
        <v>0</v>
      </c>
      <c r="J486" s="55">
        <f t="shared" si="244"/>
        <v>0</v>
      </c>
      <c r="K486" s="55">
        <f t="shared" si="244"/>
        <v>0</v>
      </c>
      <c r="L486" s="55">
        <f t="shared" si="244"/>
        <v>0</v>
      </c>
      <c r="M486" s="55">
        <f t="shared" si="244"/>
        <v>0</v>
      </c>
      <c r="N486" s="55">
        <f t="shared" si="244"/>
        <v>0</v>
      </c>
      <c r="O486" s="55">
        <f t="shared" si="224"/>
        <v>0</v>
      </c>
      <c r="Q486" s="55"/>
      <c r="R486" s="55">
        <f t="shared" si="245"/>
        <v>0</v>
      </c>
      <c r="S486" s="55">
        <f t="shared" si="245"/>
        <v>0</v>
      </c>
      <c r="T486" s="55">
        <f t="shared" si="245"/>
        <v>0</v>
      </c>
      <c r="U486" s="55">
        <f t="shared" si="245"/>
        <v>0</v>
      </c>
      <c r="V486" s="55">
        <f t="shared" si="245"/>
        <v>0</v>
      </c>
      <c r="W486" s="55">
        <f t="shared" si="245"/>
        <v>0</v>
      </c>
      <c r="X486" s="55">
        <f t="shared" si="245"/>
        <v>0</v>
      </c>
      <c r="Y486" s="55">
        <f t="shared" si="245"/>
        <v>0</v>
      </c>
      <c r="Z486" s="55">
        <f t="shared" si="245"/>
        <v>0</v>
      </c>
      <c r="AA486" s="55">
        <f t="shared" si="245"/>
        <v>0</v>
      </c>
      <c r="AB486" s="55">
        <f t="shared" si="245"/>
        <v>0</v>
      </c>
      <c r="AC486" s="55">
        <f t="shared" si="225"/>
        <v>0</v>
      </c>
      <c r="AE486" s="109"/>
      <c r="AF486" s="109"/>
      <c r="AG486" s="126"/>
    </row>
    <row r="487" spans="1:33" x14ac:dyDescent="0.25">
      <c r="A487" s="57">
        <v>207301011</v>
      </c>
      <c r="B487" s="58" t="s">
        <v>1293</v>
      </c>
      <c r="C487" s="55">
        <f t="shared" si="244"/>
        <v>0</v>
      </c>
      <c r="D487" s="55">
        <f t="shared" si="244"/>
        <v>0</v>
      </c>
      <c r="E487" s="55">
        <f t="shared" si="244"/>
        <v>0</v>
      </c>
      <c r="F487" s="55">
        <f t="shared" si="244"/>
        <v>0</v>
      </c>
      <c r="G487" s="55">
        <f t="shared" si="244"/>
        <v>0</v>
      </c>
      <c r="H487" s="55">
        <f t="shared" si="244"/>
        <v>0</v>
      </c>
      <c r="I487" s="55">
        <f t="shared" si="244"/>
        <v>0</v>
      </c>
      <c r="J487" s="55">
        <f t="shared" si="244"/>
        <v>0</v>
      </c>
      <c r="K487" s="55">
        <f t="shared" si="244"/>
        <v>0</v>
      </c>
      <c r="L487" s="55">
        <f t="shared" si="244"/>
        <v>0</v>
      </c>
      <c r="M487" s="55">
        <f t="shared" si="244"/>
        <v>0</v>
      </c>
      <c r="N487" s="55">
        <f t="shared" si="244"/>
        <v>0</v>
      </c>
      <c r="O487" s="55">
        <f t="shared" si="224"/>
        <v>0</v>
      </c>
      <c r="Q487" s="55"/>
      <c r="R487" s="55">
        <f t="shared" si="245"/>
        <v>0</v>
      </c>
      <c r="S487" s="55">
        <f t="shared" si="245"/>
        <v>0</v>
      </c>
      <c r="T487" s="55">
        <f t="shared" si="245"/>
        <v>0</v>
      </c>
      <c r="U487" s="55">
        <f t="shared" si="245"/>
        <v>0</v>
      </c>
      <c r="V487" s="55">
        <f t="shared" si="245"/>
        <v>0</v>
      </c>
      <c r="W487" s="55">
        <f t="shared" si="245"/>
        <v>0</v>
      </c>
      <c r="X487" s="55">
        <f t="shared" si="245"/>
        <v>0</v>
      </c>
      <c r="Y487" s="55">
        <f t="shared" si="245"/>
        <v>0</v>
      </c>
      <c r="Z487" s="55">
        <f t="shared" si="245"/>
        <v>0</v>
      </c>
      <c r="AA487" s="55">
        <f t="shared" si="245"/>
        <v>0</v>
      </c>
      <c r="AB487" s="55">
        <f t="shared" si="245"/>
        <v>0</v>
      </c>
      <c r="AC487" s="55">
        <f t="shared" si="225"/>
        <v>0</v>
      </c>
      <c r="AE487" s="109"/>
      <c r="AF487" s="109"/>
      <c r="AG487" s="126"/>
    </row>
    <row r="488" spans="1:33" x14ac:dyDescent="0.25">
      <c r="A488" s="60">
        <v>20730101101</v>
      </c>
      <c r="B488" s="61" t="s">
        <v>1293</v>
      </c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>
        <f t="shared" si="224"/>
        <v>0</v>
      </c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>
        <f t="shared" si="225"/>
        <v>0</v>
      </c>
      <c r="AE488" s="109"/>
      <c r="AF488" s="109"/>
      <c r="AG488" s="126"/>
    </row>
    <row r="489" spans="1:33" x14ac:dyDescent="0.25">
      <c r="A489" s="52">
        <v>208</v>
      </c>
      <c r="B489" s="53" t="s">
        <v>1097</v>
      </c>
      <c r="C489" s="54">
        <f t="shared" ref="C489:N489" si="246">+C490+C512</f>
        <v>0</v>
      </c>
      <c r="D489" s="54">
        <f t="shared" si="246"/>
        <v>0</v>
      </c>
      <c r="E489" s="54">
        <f t="shared" si="246"/>
        <v>0</v>
      </c>
      <c r="F489" s="54">
        <f t="shared" si="246"/>
        <v>0</v>
      </c>
      <c r="G489" s="54">
        <f t="shared" si="246"/>
        <v>0</v>
      </c>
      <c r="H489" s="54">
        <f t="shared" si="246"/>
        <v>0</v>
      </c>
      <c r="I489" s="54">
        <f t="shared" si="246"/>
        <v>0</v>
      </c>
      <c r="J489" s="54">
        <f t="shared" si="246"/>
        <v>0</v>
      </c>
      <c r="K489" s="54">
        <f t="shared" si="246"/>
        <v>0</v>
      </c>
      <c r="L489" s="54">
        <f t="shared" si="246"/>
        <v>0</v>
      </c>
      <c r="M489" s="54">
        <f t="shared" si="246"/>
        <v>0</v>
      </c>
      <c r="N489" s="54">
        <f t="shared" si="246"/>
        <v>0</v>
      </c>
      <c r="O489" s="54">
        <f t="shared" si="224"/>
        <v>0</v>
      </c>
      <c r="Q489" s="54">
        <v>0</v>
      </c>
      <c r="R489" s="54">
        <f t="shared" ref="R489:AB489" si="247">+R490+R512</f>
        <v>0</v>
      </c>
      <c r="S489" s="54">
        <f t="shared" si="247"/>
        <v>0</v>
      </c>
      <c r="T489" s="54">
        <f t="shared" si="247"/>
        <v>0</v>
      </c>
      <c r="U489" s="54">
        <f t="shared" si="247"/>
        <v>0</v>
      </c>
      <c r="V489" s="54">
        <f t="shared" si="247"/>
        <v>0</v>
      </c>
      <c r="W489" s="54">
        <f t="shared" si="247"/>
        <v>0</v>
      </c>
      <c r="X489" s="54">
        <f t="shared" si="247"/>
        <v>0</v>
      </c>
      <c r="Y489" s="54">
        <f t="shared" si="247"/>
        <v>0</v>
      </c>
      <c r="Z489" s="54">
        <f t="shared" si="247"/>
        <v>0</v>
      </c>
      <c r="AA489" s="54">
        <f t="shared" si="247"/>
        <v>0</v>
      </c>
      <c r="AB489" s="54">
        <f t="shared" si="247"/>
        <v>0</v>
      </c>
      <c r="AC489" s="54">
        <f t="shared" si="225"/>
        <v>0</v>
      </c>
      <c r="AE489" s="143" t="s">
        <v>1095</v>
      </c>
      <c r="AF489" s="143" t="s">
        <v>1097</v>
      </c>
      <c r="AG489" s="145">
        <v>0</v>
      </c>
    </row>
    <row r="490" spans="1:33" x14ac:dyDescent="0.25">
      <c r="A490" s="57">
        <v>2081</v>
      </c>
      <c r="B490" s="58" t="s">
        <v>1099</v>
      </c>
      <c r="C490" s="55">
        <f t="shared" ref="C490:N490" si="248">+C491+C498+C505</f>
        <v>0</v>
      </c>
      <c r="D490" s="55">
        <f t="shared" si="248"/>
        <v>0</v>
      </c>
      <c r="E490" s="55">
        <f t="shared" si="248"/>
        <v>0</v>
      </c>
      <c r="F490" s="55">
        <f t="shared" si="248"/>
        <v>0</v>
      </c>
      <c r="G490" s="55">
        <f t="shared" si="248"/>
        <v>0</v>
      </c>
      <c r="H490" s="55">
        <f t="shared" si="248"/>
        <v>0</v>
      </c>
      <c r="I490" s="55">
        <f t="shared" si="248"/>
        <v>0</v>
      </c>
      <c r="J490" s="55">
        <f t="shared" si="248"/>
        <v>0</v>
      </c>
      <c r="K490" s="55">
        <f t="shared" si="248"/>
        <v>0</v>
      </c>
      <c r="L490" s="55">
        <f t="shared" si="248"/>
        <v>0</v>
      </c>
      <c r="M490" s="55">
        <f t="shared" si="248"/>
        <v>0</v>
      </c>
      <c r="N490" s="55">
        <f t="shared" si="248"/>
        <v>0</v>
      </c>
      <c r="O490" s="55">
        <f t="shared" si="224"/>
        <v>0</v>
      </c>
      <c r="Q490" s="55">
        <v>0</v>
      </c>
      <c r="R490" s="55">
        <f t="shared" ref="R490:AB490" si="249">+R491+R498+R505</f>
        <v>0</v>
      </c>
      <c r="S490" s="55">
        <f t="shared" si="249"/>
        <v>0</v>
      </c>
      <c r="T490" s="55">
        <f t="shared" si="249"/>
        <v>0</v>
      </c>
      <c r="U490" s="55">
        <f t="shared" si="249"/>
        <v>0</v>
      </c>
      <c r="V490" s="55">
        <f t="shared" si="249"/>
        <v>0</v>
      </c>
      <c r="W490" s="55">
        <f t="shared" si="249"/>
        <v>0</v>
      </c>
      <c r="X490" s="55">
        <f t="shared" si="249"/>
        <v>0</v>
      </c>
      <c r="Y490" s="55">
        <f t="shared" si="249"/>
        <v>0</v>
      </c>
      <c r="Z490" s="55">
        <f t="shared" si="249"/>
        <v>0</v>
      </c>
      <c r="AA490" s="55">
        <f t="shared" si="249"/>
        <v>0</v>
      </c>
      <c r="AB490" s="55">
        <f t="shared" si="249"/>
        <v>0</v>
      </c>
      <c r="AC490" s="55">
        <f t="shared" si="225"/>
        <v>0</v>
      </c>
      <c r="AE490" s="143" t="s">
        <v>1096</v>
      </c>
      <c r="AF490" s="143" t="s">
        <v>1097</v>
      </c>
      <c r="AG490" s="147">
        <v>0</v>
      </c>
    </row>
    <row r="491" spans="1:33" x14ac:dyDescent="0.25">
      <c r="A491" s="57">
        <v>208101</v>
      </c>
      <c r="B491" s="58" t="s">
        <v>1101</v>
      </c>
      <c r="C491" s="55">
        <f t="shared" ref="C491:N491" si="250">+C492+C495</f>
        <v>0</v>
      </c>
      <c r="D491" s="55">
        <f t="shared" si="250"/>
        <v>0</v>
      </c>
      <c r="E491" s="55">
        <f t="shared" si="250"/>
        <v>0</v>
      </c>
      <c r="F491" s="55">
        <f t="shared" si="250"/>
        <v>0</v>
      </c>
      <c r="G491" s="55">
        <f t="shared" si="250"/>
        <v>0</v>
      </c>
      <c r="H491" s="55">
        <f t="shared" si="250"/>
        <v>0</v>
      </c>
      <c r="I491" s="55">
        <f t="shared" si="250"/>
        <v>0</v>
      </c>
      <c r="J491" s="55">
        <f t="shared" si="250"/>
        <v>0</v>
      </c>
      <c r="K491" s="55">
        <f t="shared" si="250"/>
        <v>0</v>
      </c>
      <c r="L491" s="55">
        <f t="shared" si="250"/>
        <v>0</v>
      </c>
      <c r="M491" s="55">
        <f t="shared" si="250"/>
        <v>0</v>
      </c>
      <c r="N491" s="55">
        <f t="shared" si="250"/>
        <v>0</v>
      </c>
      <c r="O491" s="55">
        <f t="shared" si="224"/>
        <v>0</v>
      </c>
      <c r="Q491" s="55">
        <v>0</v>
      </c>
      <c r="R491" s="55">
        <f t="shared" ref="R491:AB491" si="251">+R492+R495</f>
        <v>0</v>
      </c>
      <c r="S491" s="55">
        <f t="shared" si="251"/>
        <v>0</v>
      </c>
      <c r="T491" s="55">
        <f t="shared" si="251"/>
        <v>0</v>
      </c>
      <c r="U491" s="55">
        <f t="shared" si="251"/>
        <v>0</v>
      </c>
      <c r="V491" s="55">
        <f t="shared" si="251"/>
        <v>0</v>
      </c>
      <c r="W491" s="55">
        <f t="shared" si="251"/>
        <v>0</v>
      </c>
      <c r="X491" s="55">
        <f t="shared" si="251"/>
        <v>0</v>
      </c>
      <c r="Y491" s="55">
        <f t="shared" si="251"/>
        <v>0</v>
      </c>
      <c r="Z491" s="55">
        <f t="shared" si="251"/>
        <v>0</v>
      </c>
      <c r="AA491" s="55">
        <f t="shared" si="251"/>
        <v>0</v>
      </c>
      <c r="AB491" s="55">
        <f t="shared" si="251"/>
        <v>0</v>
      </c>
      <c r="AC491" s="55">
        <f t="shared" si="225"/>
        <v>0</v>
      </c>
      <c r="AE491" s="143" t="s">
        <v>1098</v>
      </c>
      <c r="AF491" s="143" t="s">
        <v>1099</v>
      </c>
      <c r="AG491" s="147">
        <v>0</v>
      </c>
    </row>
    <row r="492" spans="1:33" x14ac:dyDescent="0.25">
      <c r="A492" s="57">
        <v>20810101</v>
      </c>
      <c r="B492" s="58" t="s">
        <v>1103</v>
      </c>
      <c r="C492" s="55">
        <f t="shared" ref="C492:N493" si="252">+C493</f>
        <v>0</v>
      </c>
      <c r="D492" s="55">
        <f t="shared" si="252"/>
        <v>0</v>
      </c>
      <c r="E492" s="55">
        <f t="shared" si="252"/>
        <v>0</v>
      </c>
      <c r="F492" s="55">
        <f t="shared" si="252"/>
        <v>0</v>
      </c>
      <c r="G492" s="55">
        <f t="shared" si="252"/>
        <v>0</v>
      </c>
      <c r="H492" s="55">
        <f t="shared" si="252"/>
        <v>0</v>
      </c>
      <c r="I492" s="55">
        <f t="shared" si="252"/>
        <v>0</v>
      </c>
      <c r="J492" s="55">
        <f t="shared" si="252"/>
        <v>0</v>
      </c>
      <c r="K492" s="55">
        <f t="shared" si="252"/>
        <v>0</v>
      </c>
      <c r="L492" s="55">
        <f t="shared" si="252"/>
        <v>0</v>
      </c>
      <c r="M492" s="55">
        <f t="shared" si="252"/>
        <v>0</v>
      </c>
      <c r="N492" s="55">
        <f t="shared" si="252"/>
        <v>0</v>
      </c>
      <c r="O492" s="55">
        <f t="shared" si="224"/>
        <v>0</v>
      </c>
      <c r="Q492" s="55">
        <v>0</v>
      </c>
      <c r="R492" s="55">
        <f t="shared" ref="R492:AB493" si="253">+R493</f>
        <v>0</v>
      </c>
      <c r="S492" s="55">
        <f t="shared" si="253"/>
        <v>0</v>
      </c>
      <c r="T492" s="55">
        <f t="shared" si="253"/>
        <v>0</v>
      </c>
      <c r="U492" s="55">
        <f t="shared" si="253"/>
        <v>0</v>
      </c>
      <c r="V492" s="55">
        <f t="shared" si="253"/>
        <v>0</v>
      </c>
      <c r="W492" s="55">
        <f t="shared" si="253"/>
        <v>0</v>
      </c>
      <c r="X492" s="55">
        <f t="shared" si="253"/>
        <v>0</v>
      </c>
      <c r="Y492" s="55">
        <f t="shared" si="253"/>
        <v>0</v>
      </c>
      <c r="Z492" s="55">
        <f t="shared" si="253"/>
        <v>0</v>
      </c>
      <c r="AA492" s="55">
        <f t="shared" si="253"/>
        <v>0</v>
      </c>
      <c r="AB492" s="55">
        <f t="shared" si="253"/>
        <v>0</v>
      </c>
      <c r="AC492" s="55">
        <f t="shared" si="225"/>
        <v>0</v>
      </c>
      <c r="AE492" s="96" t="s">
        <v>1100</v>
      </c>
      <c r="AF492" s="96" t="s">
        <v>1101</v>
      </c>
      <c r="AG492" s="137">
        <v>0</v>
      </c>
    </row>
    <row r="493" spans="1:33" x14ac:dyDescent="0.25">
      <c r="A493" s="57">
        <v>208101011</v>
      </c>
      <c r="B493" s="58" t="s">
        <v>1103</v>
      </c>
      <c r="C493" s="55">
        <f t="shared" si="252"/>
        <v>0</v>
      </c>
      <c r="D493" s="55">
        <f t="shared" si="252"/>
        <v>0</v>
      </c>
      <c r="E493" s="55">
        <f t="shared" si="252"/>
        <v>0</v>
      </c>
      <c r="F493" s="55">
        <f t="shared" si="252"/>
        <v>0</v>
      </c>
      <c r="G493" s="55">
        <f t="shared" si="252"/>
        <v>0</v>
      </c>
      <c r="H493" s="55">
        <f t="shared" si="252"/>
        <v>0</v>
      </c>
      <c r="I493" s="55">
        <f t="shared" si="252"/>
        <v>0</v>
      </c>
      <c r="J493" s="55">
        <f t="shared" si="252"/>
        <v>0</v>
      </c>
      <c r="K493" s="55">
        <f t="shared" si="252"/>
        <v>0</v>
      </c>
      <c r="L493" s="55">
        <f t="shared" si="252"/>
        <v>0</v>
      </c>
      <c r="M493" s="55">
        <f t="shared" si="252"/>
        <v>0</v>
      </c>
      <c r="N493" s="55">
        <f t="shared" si="252"/>
        <v>0</v>
      </c>
      <c r="O493" s="55">
        <f t="shared" si="224"/>
        <v>0</v>
      </c>
      <c r="Q493" s="55"/>
      <c r="R493" s="55">
        <f t="shared" si="253"/>
        <v>0</v>
      </c>
      <c r="S493" s="55">
        <f t="shared" si="253"/>
        <v>0</v>
      </c>
      <c r="T493" s="55">
        <f t="shared" si="253"/>
        <v>0</v>
      </c>
      <c r="U493" s="55">
        <f t="shared" si="253"/>
        <v>0</v>
      </c>
      <c r="V493" s="55">
        <f t="shared" si="253"/>
        <v>0</v>
      </c>
      <c r="W493" s="55">
        <f t="shared" si="253"/>
        <v>0</v>
      </c>
      <c r="X493" s="55">
        <f t="shared" si="253"/>
        <v>0</v>
      </c>
      <c r="Y493" s="55">
        <f t="shared" si="253"/>
        <v>0</v>
      </c>
      <c r="Z493" s="55">
        <f t="shared" si="253"/>
        <v>0</v>
      </c>
      <c r="AA493" s="55">
        <f t="shared" si="253"/>
        <v>0</v>
      </c>
      <c r="AB493" s="55">
        <f t="shared" si="253"/>
        <v>0</v>
      </c>
      <c r="AC493" s="55">
        <f t="shared" si="225"/>
        <v>0</v>
      </c>
      <c r="AE493" s="117" t="s">
        <v>1102</v>
      </c>
      <c r="AF493" s="118" t="s">
        <v>1103</v>
      </c>
      <c r="AG493" s="138"/>
    </row>
    <row r="494" spans="1:33" x14ac:dyDescent="0.25">
      <c r="A494" s="60">
        <v>20810101101</v>
      </c>
      <c r="B494" s="61" t="s">
        <v>1103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>
        <f t="shared" si="224"/>
        <v>0</v>
      </c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>
        <f t="shared" si="225"/>
        <v>0</v>
      </c>
      <c r="AE494" s="163"/>
      <c r="AF494" s="164"/>
      <c r="AG494" s="138"/>
    </row>
    <row r="495" spans="1:33" x14ac:dyDescent="0.25">
      <c r="A495" s="52">
        <v>20810102</v>
      </c>
      <c r="B495" s="53" t="s">
        <v>1294</v>
      </c>
      <c r="C495" s="54">
        <f t="shared" ref="C495:N496" si="254">+C496</f>
        <v>0</v>
      </c>
      <c r="D495" s="54">
        <f t="shared" si="254"/>
        <v>0</v>
      </c>
      <c r="E495" s="54">
        <f t="shared" si="254"/>
        <v>0</v>
      </c>
      <c r="F495" s="54">
        <f t="shared" si="254"/>
        <v>0</v>
      </c>
      <c r="G495" s="54">
        <f t="shared" si="254"/>
        <v>0</v>
      </c>
      <c r="H495" s="54">
        <f t="shared" si="254"/>
        <v>0</v>
      </c>
      <c r="I495" s="54">
        <f t="shared" si="254"/>
        <v>0</v>
      </c>
      <c r="J495" s="54">
        <f t="shared" si="254"/>
        <v>0</v>
      </c>
      <c r="K495" s="54">
        <f t="shared" si="254"/>
        <v>0</v>
      </c>
      <c r="L495" s="54">
        <f t="shared" si="254"/>
        <v>0</v>
      </c>
      <c r="M495" s="54">
        <f t="shared" si="254"/>
        <v>0</v>
      </c>
      <c r="N495" s="54">
        <f t="shared" si="254"/>
        <v>0</v>
      </c>
      <c r="O495" s="54">
        <f t="shared" si="224"/>
        <v>0</v>
      </c>
      <c r="Q495" s="54">
        <f t="shared" ref="Q495:AB496" si="255">+Q496</f>
        <v>0</v>
      </c>
      <c r="R495" s="54">
        <f t="shared" si="255"/>
        <v>0</v>
      </c>
      <c r="S495" s="54">
        <f t="shared" si="255"/>
        <v>0</v>
      </c>
      <c r="T495" s="54">
        <f t="shared" si="255"/>
        <v>0</v>
      </c>
      <c r="U495" s="54">
        <f t="shared" si="255"/>
        <v>0</v>
      </c>
      <c r="V495" s="54">
        <f t="shared" si="255"/>
        <v>0</v>
      </c>
      <c r="W495" s="54">
        <f t="shared" si="255"/>
        <v>0</v>
      </c>
      <c r="X495" s="54">
        <f t="shared" si="255"/>
        <v>0</v>
      </c>
      <c r="Y495" s="54">
        <f t="shared" si="255"/>
        <v>0</v>
      </c>
      <c r="Z495" s="54">
        <f t="shared" si="255"/>
        <v>0</v>
      </c>
      <c r="AA495" s="54">
        <f t="shared" si="255"/>
        <v>0</v>
      </c>
      <c r="AB495" s="54">
        <f t="shared" si="255"/>
        <v>0</v>
      </c>
      <c r="AC495" s="54">
        <f t="shared" si="225"/>
        <v>0</v>
      </c>
      <c r="AE495" s="163"/>
      <c r="AF495" s="164"/>
      <c r="AG495" s="138"/>
    </row>
    <row r="496" spans="1:33" x14ac:dyDescent="0.25">
      <c r="A496" s="57">
        <v>208101021</v>
      </c>
      <c r="B496" s="58" t="s">
        <v>1294</v>
      </c>
      <c r="C496" s="55">
        <f t="shared" si="254"/>
        <v>0</v>
      </c>
      <c r="D496" s="55">
        <f t="shared" si="254"/>
        <v>0</v>
      </c>
      <c r="E496" s="55">
        <f t="shared" si="254"/>
        <v>0</v>
      </c>
      <c r="F496" s="55">
        <f t="shared" si="254"/>
        <v>0</v>
      </c>
      <c r="G496" s="55">
        <f t="shared" si="254"/>
        <v>0</v>
      </c>
      <c r="H496" s="55">
        <f t="shared" si="254"/>
        <v>0</v>
      </c>
      <c r="I496" s="55">
        <f t="shared" si="254"/>
        <v>0</v>
      </c>
      <c r="J496" s="55">
        <f t="shared" si="254"/>
        <v>0</v>
      </c>
      <c r="K496" s="55">
        <f t="shared" si="254"/>
        <v>0</v>
      </c>
      <c r="L496" s="55">
        <f t="shared" si="254"/>
        <v>0</v>
      </c>
      <c r="M496" s="55">
        <f t="shared" si="254"/>
        <v>0</v>
      </c>
      <c r="N496" s="55">
        <f t="shared" si="254"/>
        <v>0</v>
      </c>
      <c r="O496" s="55">
        <f t="shared" si="224"/>
        <v>0</v>
      </c>
      <c r="Q496" s="55">
        <f t="shared" si="255"/>
        <v>0</v>
      </c>
      <c r="R496" s="55">
        <f t="shared" si="255"/>
        <v>0</v>
      </c>
      <c r="S496" s="55">
        <f t="shared" si="255"/>
        <v>0</v>
      </c>
      <c r="T496" s="55">
        <f t="shared" si="255"/>
        <v>0</v>
      </c>
      <c r="U496" s="55">
        <f t="shared" si="255"/>
        <v>0</v>
      </c>
      <c r="V496" s="55">
        <f t="shared" si="255"/>
        <v>0</v>
      </c>
      <c r="W496" s="55">
        <f t="shared" si="255"/>
        <v>0</v>
      </c>
      <c r="X496" s="55">
        <f t="shared" si="255"/>
        <v>0</v>
      </c>
      <c r="Y496" s="55">
        <f t="shared" si="255"/>
        <v>0</v>
      </c>
      <c r="Z496" s="55">
        <f t="shared" si="255"/>
        <v>0</v>
      </c>
      <c r="AA496" s="55">
        <f t="shared" si="255"/>
        <v>0</v>
      </c>
      <c r="AB496" s="55">
        <f t="shared" si="255"/>
        <v>0</v>
      </c>
      <c r="AC496" s="55">
        <f t="shared" si="225"/>
        <v>0</v>
      </c>
      <c r="AE496" s="163"/>
      <c r="AF496" s="164"/>
      <c r="AG496" s="138"/>
    </row>
    <row r="497" spans="1:33" x14ac:dyDescent="0.25">
      <c r="A497" s="60">
        <v>20810102101</v>
      </c>
      <c r="B497" s="61" t="s">
        <v>1294</v>
      </c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>
        <f t="shared" si="224"/>
        <v>0</v>
      </c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>
        <f t="shared" si="225"/>
        <v>0</v>
      </c>
      <c r="AE497" s="163"/>
      <c r="AF497" s="164"/>
      <c r="AG497" s="138"/>
    </row>
    <row r="498" spans="1:33" x14ac:dyDescent="0.25">
      <c r="A498" s="52">
        <v>208102</v>
      </c>
      <c r="B498" s="53" t="s">
        <v>1295</v>
      </c>
      <c r="C498" s="54">
        <f t="shared" ref="C498:N498" si="256">+C499+C502</f>
        <v>0</v>
      </c>
      <c r="D498" s="54">
        <f t="shared" si="256"/>
        <v>0</v>
      </c>
      <c r="E498" s="54">
        <f t="shared" si="256"/>
        <v>0</v>
      </c>
      <c r="F498" s="54">
        <f t="shared" si="256"/>
        <v>0</v>
      </c>
      <c r="G498" s="54">
        <f t="shared" si="256"/>
        <v>0</v>
      </c>
      <c r="H498" s="54">
        <f t="shared" si="256"/>
        <v>0</v>
      </c>
      <c r="I498" s="54">
        <f t="shared" si="256"/>
        <v>0</v>
      </c>
      <c r="J498" s="54">
        <f t="shared" si="256"/>
        <v>0</v>
      </c>
      <c r="K498" s="54">
        <f t="shared" si="256"/>
        <v>0</v>
      </c>
      <c r="L498" s="54">
        <f t="shared" si="256"/>
        <v>0</v>
      </c>
      <c r="M498" s="54">
        <f t="shared" si="256"/>
        <v>0</v>
      </c>
      <c r="N498" s="54">
        <f t="shared" si="256"/>
        <v>0</v>
      </c>
      <c r="O498" s="54">
        <f t="shared" si="224"/>
        <v>0</v>
      </c>
      <c r="Q498" s="54">
        <f t="shared" ref="Q498:AB498" si="257">+Q499+Q502</f>
        <v>0</v>
      </c>
      <c r="R498" s="54">
        <f t="shared" si="257"/>
        <v>0</v>
      </c>
      <c r="S498" s="54">
        <f t="shared" si="257"/>
        <v>0</v>
      </c>
      <c r="T498" s="54">
        <f t="shared" si="257"/>
        <v>0</v>
      </c>
      <c r="U498" s="54">
        <f t="shared" si="257"/>
        <v>0</v>
      </c>
      <c r="V498" s="54">
        <f t="shared" si="257"/>
        <v>0</v>
      </c>
      <c r="W498" s="54">
        <f t="shared" si="257"/>
        <v>0</v>
      </c>
      <c r="X498" s="54">
        <f t="shared" si="257"/>
        <v>0</v>
      </c>
      <c r="Y498" s="54">
        <f t="shared" si="257"/>
        <v>0</v>
      </c>
      <c r="Z498" s="54">
        <f t="shared" si="257"/>
        <v>0</v>
      </c>
      <c r="AA498" s="54">
        <f t="shared" si="257"/>
        <v>0</v>
      </c>
      <c r="AB498" s="54">
        <f t="shared" si="257"/>
        <v>0</v>
      </c>
      <c r="AC498" s="54">
        <f t="shared" si="225"/>
        <v>0</v>
      </c>
      <c r="AE498" s="163"/>
      <c r="AF498" s="164"/>
      <c r="AG498" s="138"/>
    </row>
    <row r="499" spans="1:33" x14ac:dyDescent="0.25">
      <c r="A499" s="57">
        <v>20810201</v>
      </c>
      <c r="B499" s="58" t="s">
        <v>1103</v>
      </c>
      <c r="C499" s="55">
        <f t="shared" ref="C499:N500" si="258">+C500</f>
        <v>0</v>
      </c>
      <c r="D499" s="55">
        <f t="shared" si="258"/>
        <v>0</v>
      </c>
      <c r="E499" s="55">
        <f t="shared" si="258"/>
        <v>0</v>
      </c>
      <c r="F499" s="55">
        <f t="shared" si="258"/>
        <v>0</v>
      </c>
      <c r="G499" s="55">
        <f t="shared" si="258"/>
        <v>0</v>
      </c>
      <c r="H499" s="55">
        <f t="shared" si="258"/>
        <v>0</v>
      </c>
      <c r="I499" s="55">
        <f t="shared" si="258"/>
        <v>0</v>
      </c>
      <c r="J499" s="55">
        <f t="shared" si="258"/>
        <v>0</v>
      </c>
      <c r="K499" s="55">
        <f t="shared" si="258"/>
        <v>0</v>
      </c>
      <c r="L499" s="55">
        <f t="shared" si="258"/>
        <v>0</v>
      </c>
      <c r="M499" s="55">
        <f t="shared" si="258"/>
        <v>0</v>
      </c>
      <c r="N499" s="55">
        <f t="shared" si="258"/>
        <v>0</v>
      </c>
      <c r="O499" s="55">
        <f t="shared" si="224"/>
        <v>0</v>
      </c>
      <c r="Q499" s="55">
        <f t="shared" ref="Q499:AB500" si="259">+Q500</f>
        <v>0</v>
      </c>
      <c r="R499" s="55">
        <f t="shared" si="259"/>
        <v>0</v>
      </c>
      <c r="S499" s="55">
        <f t="shared" si="259"/>
        <v>0</v>
      </c>
      <c r="T499" s="55">
        <f t="shared" si="259"/>
        <v>0</v>
      </c>
      <c r="U499" s="55">
        <f t="shared" si="259"/>
        <v>0</v>
      </c>
      <c r="V499" s="55">
        <f t="shared" si="259"/>
        <v>0</v>
      </c>
      <c r="W499" s="55">
        <f t="shared" si="259"/>
        <v>0</v>
      </c>
      <c r="X499" s="55">
        <f t="shared" si="259"/>
        <v>0</v>
      </c>
      <c r="Y499" s="55">
        <f t="shared" si="259"/>
        <v>0</v>
      </c>
      <c r="Z499" s="55">
        <f t="shared" si="259"/>
        <v>0</v>
      </c>
      <c r="AA499" s="55">
        <f t="shared" si="259"/>
        <v>0</v>
      </c>
      <c r="AB499" s="55">
        <f t="shared" si="259"/>
        <v>0</v>
      </c>
      <c r="AC499" s="55">
        <f t="shared" si="225"/>
        <v>0</v>
      </c>
      <c r="AE499" s="163"/>
      <c r="AF499" s="164"/>
      <c r="AG499" s="138"/>
    </row>
    <row r="500" spans="1:33" x14ac:dyDescent="0.25">
      <c r="A500" s="57">
        <v>208102011</v>
      </c>
      <c r="B500" s="58" t="s">
        <v>1103</v>
      </c>
      <c r="C500" s="55">
        <f t="shared" si="258"/>
        <v>0</v>
      </c>
      <c r="D500" s="55">
        <f t="shared" si="258"/>
        <v>0</v>
      </c>
      <c r="E500" s="55">
        <f t="shared" si="258"/>
        <v>0</v>
      </c>
      <c r="F500" s="55">
        <f t="shared" si="258"/>
        <v>0</v>
      </c>
      <c r="G500" s="55">
        <f t="shared" si="258"/>
        <v>0</v>
      </c>
      <c r="H500" s="55">
        <f t="shared" si="258"/>
        <v>0</v>
      </c>
      <c r="I500" s="55">
        <f t="shared" si="258"/>
        <v>0</v>
      </c>
      <c r="J500" s="55">
        <f t="shared" si="258"/>
        <v>0</v>
      </c>
      <c r="K500" s="55">
        <f t="shared" si="258"/>
        <v>0</v>
      </c>
      <c r="L500" s="55">
        <f t="shared" si="258"/>
        <v>0</v>
      </c>
      <c r="M500" s="55">
        <f t="shared" si="258"/>
        <v>0</v>
      </c>
      <c r="N500" s="55">
        <f t="shared" si="258"/>
        <v>0</v>
      </c>
      <c r="O500" s="55">
        <f t="shared" si="224"/>
        <v>0</v>
      </c>
      <c r="Q500" s="55">
        <f t="shared" si="259"/>
        <v>0</v>
      </c>
      <c r="R500" s="55">
        <f t="shared" si="259"/>
        <v>0</v>
      </c>
      <c r="S500" s="55">
        <f t="shared" si="259"/>
        <v>0</v>
      </c>
      <c r="T500" s="55">
        <f t="shared" si="259"/>
        <v>0</v>
      </c>
      <c r="U500" s="55">
        <f t="shared" si="259"/>
        <v>0</v>
      </c>
      <c r="V500" s="55">
        <f t="shared" si="259"/>
        <v>0</v>
      </c>
      <c r="W500" s="55">
        <f t="shared" si="259"/>
        <v>0</v>
      </c>
      <c r="X500" s="55">
        <f t="shared" si="259"/>
        <v>0</v>
      </c>
      <c r="Y500" s="55">
        <f t="shared" si="259"/>
        <v>0</v>
      </c>
      <c r="Z500" s="55">
        <f t="shared" si="259"/>
        <v>0</v>
      </c>
      <c r="AA500" s="55">
        <f t="shared" si="259"/>
        <v>0</v>
      </c>
      <c r="AB500" s="55">
        <f t="shared" si="259"/>
        <v>0</v>
      </c>
      <c r="AC500" s="55">
        <f t="shared" si="225"/>
        <v>0</v>
      </c>
      <c r="AE500" s="163"/>
      <c r="AF500" s="164"/>
      <c r="AG500" s="138"/>
    </row>
    <row r="501" spans="1:33" x14ac:dyDescent="0.25">
      <c r="A501" s="60">
        <v>20810201101</v>
      </c>
      <c r="B501" s="61" t="s">
        <v>1103</v>
      </c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>
        <f t="shared" si="224"/>
        <v>0</v>
      </c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>
        <f t="shared" si="225"/>
        <v>0</v>
      </c>
      <c r="AE501" s="163"/>
      <c r="AF501" s="164"/>
      <c r="AG501" s="138"/>
    </row>
    <row r="502" spans="1:33" x14ac:dyDescent="0.25">
      <c r="A502" s="52">
        <v>20810202</v>
      </c>
      <c r="B502" s="53" t="s">
        <v>1294</v>
      </c>
      <c r="C502" s="54">
        <f t="shared" ref="C502:N503" si="260">+C503</f>
        <v>0</v>
      </c>
      <c r="D502" s="54">
        <f t="shared" si="260"/>
        <v>0</v>
      </c>
      <c r="E502" s="54">
        <f t="shared" si="260"/>
        <v>0</v>
      </c>
      <c r="F502" s="54">
        <f t="shared" si="260"/>
        <v>0</v>
      </c>
      <c r="G502" s="54">
        <f t="shared" si="260"/>
        <v>0</v>
      </c>
      <c r="H502" s="54">
        <f t="shared" si="260"/>
        <v>0</v>
      </c>
      <c r="I502" s="54">
        <f t="shared" si="260"/>
        <v>0</v>
      </c>
      <c r="J502" s="54">
        <f t="shared" si="260"/>
        <v>0</v>
      </c>
      <c r="K502" s="54">
        <f t="shared" si="260"/>
        <v>0</v>
      </c>
      <c r="L502" s="54">
        <f t="shared" si="260"/>
        <v>0</v>
      </c>
      <c r="M502" s="54">
        <f t="shared" si="260"/>
        <v>0</v>
      </c>
      <c r="N502" s="54">
        <f t="shared" si="260"/>
        <v>0</v>
      </c>
      <c r="O502" s="54">
        <f t="shared" si="224"/>
        <v>0</v>
      </c>
      <c r="Q502" s="54">
        <f t="shared" ref="Q502:AB503" si="261">+Q503</f>
        <v>0</v>
      </c>
      <c r="R502" s="54">
        <f t="shared" si="261"/>
        <v>0</v>
      </c>
      <c r="S502" s="54">
        <f t="shared" si="261"/>
        <v>0</v>
      </c>
      <c r="T502" s="54">
        <f t="shared" si="261"/>
        <v>0</v>
      </c>
      <c r="U502" s="54">
        <f t="shared" si="261"/>
        <v>0</v>
      </c>
      <c r="V502" s="54">
        <f t="shared" si="261"/>
        <v>0</v>
      </c>
      <c r="W502" s="54">
        <f t="shared" si="261"/>
        <v>0</v>
      </c>
      <c r="X502" s="54">
        <f t="shared" si="261"/>
        <v>0</v>
      </c>
      <c r="Y502" s="54">
        <f t="shared" si="261"/>
        <v>0</v>
      </c>
      <c r="Z502" s="54">
        <f t="shared" si="261"/>
        <v>0</v>
      </c>
      <c r="AA502" s="54">
        <f t="shared" si="261"/>
        <v>0</v>
      </c>
      <c r="AB502" s="54">
        <f t="shared" si="261"/>
        <v>0</v>
      </c>
      <c r="AC502" s="54">
        <f t="shared" si="225"/>
        <v>0</v>
      </c>
      <c r="AE502" s="163"/>
      <c r="AF502" s="164"/>
      <c r="AG502" s="138"/>
    </row>
    <row r="503" spans="1:33" x14ac:dyDescent="0.25">
      <c r="A503" s="57">
        <v>208102021</v>
      </c>
      <c r="B503" s="58" t="s">
        <v>1294</v>
      </c>
      <c r="C503" s="55">
        <f t="shared" si="260"/>
        <v>0</v>
      </c>
      <c r="D503" s="55">
        <f t="shared" si="260"/>
        <v>0</v>
      </c>
      <c r="E503" s="55">
        <f t="shared" si="260"/>
        <v>0</v>
      </c>
      <c r="F503" s="55">
        <f t="shared" si="260"/>
        <v>0</v>
      </c>
      <c r="G503" s="55">
        <f t="shared" si="260"/>
        <v>0</v>
      </c>
      <c r="H503" s="55">
        <f t="shared" si="260"/>
        <v>0</v>
      </c>
      <c r="I503" s="55">
        <f t="shared" si="260"/>
        <v>0</v>
      </c>
      <c r="J503" s="55">
        <f t="shared" si="260"/>
        <v>0</v>
      </c>
      <c r="K503" s="55">
        <f t="shared" si="260"/>
        <v>0</v>
      </c>
      <c r="L503" s="55">
        <f t="shared" si="260"/>
        <v>0</v>
      </c>
      <c r="M503" s="55">
        <f t="shared" si="260"/>
        <v>0</v>
      </c>
      <c r="N503" s="55">
        <f t="shared" si="260"/>
        <v>0</v>
      </c>
      <c r="O503" s="55">
        <f t="shared" si="224"/>
        <v>0</v>
      </c>
      <c r="Q503" s="55">
        <f t="shared" si="261"/>
        <v>0</v>
      </c>
      <c r="R503" s="55">
        <f t="shared" si="261"/>
        <v>0</v>
      </c>
      <c r="S503" s="55">
        <f t="shared" si="261"/>
        <v>0</v>
      </c>
      <c r="T503" s="55">
        <f t="shared" si="261"/>
        <v>0</v>
      </c>
      <c r="U503" s="55">
        <f t="shared" si="261"/>
        <v>0</v>
      </c>
      <c r="V503" s="55">
        <f t="shared" si="261"/>
        <v>0</v>
      </c>
      <c r="W503" s="55">
        <f t="shared" si="261"/>
        <v>0</v>
      </c>
      <c r="X503" s="55">
        <f t="shared" si="261"/>
        <v>0</v>
      </c>
      <c r="Y503" s="55">
        <f t="shared" si="261"/>
        <v>0</v>
      </c>
      <c r="Z503" s="55">
        <f t="shared" si="261"/>
        <v>0</v>
      </c>
      <c r="AA503" s="55">
        <f t="shared" si="261"/>
        <v>0</v>
      </c>
      <c r="AB503" s="55">
        <f t="shared" si="261"/>
        <v>0</v>
      </c>
      <c r="AC503" s="55">
        <f t="shared" si="225"/>
        <v>0</v>
      </c>
      <c r="AE503" s="163"/>
      <c r="AF503" s="164"/>
      <c r="AG503" s="138"/>
    </row>
    <row r="504" spans="1:33" x14ac:dyDescent="0.25">
      <c r="A504" s="60">
        <v>20810202101</v>
      </c>
      <c r="B504" s="61" t="s">
        <v>1294</v>
      </c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>
        <f t="shared" si="224"/>
        <v>0</v>
      </c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>
        <f t="shared" si="225"/>
        <v>0</v>
      </c>
      <c r="AE504" s="163"/>
      <c r="AF504" s="164"/>
      <c r="AG504" s="138"/>
    </row>
    <row r="505" spans="1:33" x14ac:dyDescent="0.25">
      <c r="A505" s="52">
        <v>208103</v>
      </c>
      <c r="B505" s="53" t="s">
        <v>1296</v>
      </c>
      <c r="C505" s="54">
        <f t="shared" ref="C505:N505" si="262">+C506+C509</f>
        <v>0</v>
      </c>
      <c r="D505" s="54">
        <f t="shared" si="262"/>
        <v>0</v>
      </c>
      <c r="E505" s="54">
        <f t="shared" si="262"/>
        <v>0</v>
      </c>
      <c r="F505" s="54">
        <f t="shared" si="262"/>
        <v>0</v>
      </c>
      <c r="G505" s="54">
        <f t="shared" si="262"/>
        <v>0</v>
      </c>
      <c r="H505" s="54">
        <f t="shared" si="262"/>
        <v>0</v>
      </c>
      <c r="I505" s="54">
        <f t="shared" si="262"/>
        <v>0</v>
      </c>
      <c r="J505" s="54">
        <f t="shared" si="262"/>
        <v>0</v>
      </c>
      <c r="K505" s="54">
        <f t="shared" si="262"/>
        <v>0</v>
      </c>
      <c r="L505" s="54">
        <f t="shared" si="262"/>
        <v>0</v>
      </c>
      <c r="M505" s="54">
        <f t="shared" si="262"/>
        <v>0</v>
      </c>
      <c r="N505" s="54">
        <f t="shared" si="262"/>
        <v>0</v>
      </c>
      <c r="O505" s="54">
        <f t="shared" si="224"/>
        <v>0</v>
      </c>
      <c r="Q505" s="54">
        <f t="shared" ref="Q505:AB505" si="263">+Q506+Q509</f>
        <v>0</v>
      </c>
      <c r="R505" s="54">
        <f t="shared" si="263"/>
        <v>0</v>
      </c>
      <c r="S505" s="54">
        <f t="shared" si="263"/>
        <v>0</v>
      </c>
      <c r="T505" s="54">
        <f t="shared" si="263"/>
        <v>0</v>
      </c>
      <c r="U505" s="54">
        <f t="shared" si="263"/>
        <v>0</v>
      </c>
      <c r="V505" s="54">
        <f t="shared" si="263"/>
        <v>0</v>
      </c>
      <c r="W505" s="54">
        <f t="shared" si="263"/>
        <v>0</v>
      </c>
      <c r="X505" s="54">
        <f t="shared" si="263"/>
        <v>0</v>
      </c>
      <c r="Y505" s="54">
        <f t="shared" si="263"/>
        <v>0</v>
      </c>
      <c r="Z505" s="54">
        <f t="shared" si="263"/>
        <v>0</v>
      </c>
      <c r="AA505" s="54">
        <f t="shared" si="263"/>
        <v>0</v>
      </c>
      <c r="AB505" s="54">
        <f t="shared" si="263"/>
        <v>0</v>
      </c>
      <c r="AC505" s="54">
        <f t="shared" si="225"/>
        <v>0</v>
      </c>
      <c r="AE505" s="163"/>
      <c r="AF505" s="164"/>
      <c r="AG505" s="138"/>
    </row>
    <row r="506" spans="1:33" x14ac:dyDescent="0.25">
      <c r="A506" s="57">
        <v>20810301</v>
      </c>
      <c r="B506" s="58" t="s">
        <v>1103</v>
      </c>
      <c r="C506" s="55">
        <f t="shared" ref="C506:N507" si="264">+C507</f>
        <v>0</v>
      </c>
      <c r="D506" s="55">
        <f t="shared" si="264"/>
        <v>0</v>
      </c>
      <c r="E506" s="55">
        <f t="shared" si="264"/>
        <v>0</v>
      </c>
      <c r="F506" s="55">
        <f t="shared" si="264"/>
        <v>0</v>
      </c>
      <c r="G506" s="55">
        <f t="shared" si="264"/>
        <v>0</v>
      </c>
      <c r="H506" s="55">
        <f t="shared" si="264"/>
        <v>0</v>
      </c>
      <c r="I506" s="55">
        <f t="shared" si="264"/>
        <v>0</v>
      </c>
      <c r="J506" s="55">
        <f t="shared" si="264"/>
        <v>0</v>
      </c>
      <c r="K506" s="55">
        <f t="shared" si="264"/>
        <v>0</v>
      </c>
      <c r="L506" s="55">
        <f t="shared" si="264"/>
        <v>0</v>
      </c>
      <c r="M506" s="55">
        <f t="shared" si="264"/>
        <v>0</v>
      </c>
      <c r="N506" s="55">
        <f t="shared" si="264"/>
        <v>0</v>
      </c>
      <c r="O506" s="55">
        <f t="shared" si="224"/>
        <v>0</v>
      </c>
      <c r="Q506" s="55">
        <f t="shared" ref="Q506:AB507" si="265">+Q507</f>
        <v>0</v>
      </c>
      <c r="R506" s="55">
        <f t="shared" si="265"/>
        <v>0</v>
      </c>
      <c r="S506" s="55">
        <f t="shared" si="265"/>
        <v>0</v>
      </c>
      <c r="T506" s="55">
        <f t="shared" si="265"/>
        <v>0</v>
      </c>
      <c r="U506" s="55">
        <f t="shared" si="265"/>
        <v>0</v>
      </c>
      <c r="V506" s="55">
        <f t="shared" si="265"/>
        <v>0</v>
      </c>
      <c r="W506" s="55">
        <f t="shared" si="265"/>
        <v>0</v>
      </c>
      <c r="X506" s="55">
        <f t="shared" si="265"/>
        <v>0</v>
      </c>
      <c r="Y506" s="55">
        <f t="shared" si="265"/>
        <v>0</v>
      </c>
      <c r="Z506" s="55">
        <f t="shared" si="265"/>
        <v>0</v>
      </c>
      <c r="AA506" s="55">
        <f t="shared" si="265"/>
        <v>0</v>
      </c>
      <c r="AB506" s="55">
        <f t="shared" si="265"/>
        <v>0</v>
      </c>
      <c r="AC506" s="55">
        <f t="shared" si="225"/>
        <v>0</v>
      </c>
      <c r="AE506" s="163"/>
      <c r="AF506" s="164"/>
      <c r="AG506" s="138"/>
    </row>
    <row r="507" spans="1:33" x14ac:dyDescent="0.25">
      <c r="A507" s="57">
        <v>208103011</v>
      </c>
      <c r="B507" s="58" t="s">
        <v>1103</v>
      </c>
      <c r="C507" s="55">
        <f t="shared" si="264"/>
        <v>0</v>
      </c>
      <c r="D507" s="55">
        <f t="shared" si="264"/>
        <v>0</v>
      </c>
      <c r="E507" s="55">
        <f t="shared" si="264"/>
        <v>0</v>
      </c>
      <c r="F507" s="55">
        <f t="shared" si="264"/>
        <v>0</v>
      </c>
      <c r="G507" s="55">
        <f t="shared" si="264"/>
        <v>0</v>
      </c>
      <c r="H507" s="55">
        <f t="shared" si="264"/>
        <v>0</v>
      </c>
      <c r="I507" s="55">
        <f t="shared" si="264"/>
        <v>0</v>
      </c>
      <c r="J507" s="55">
        <f t="shared" si="264"/>
        <v>0</v>
      </c>
      <c r="K507" s="55">
        <f t="shared" si="264"/>
        <v>0</v>
      </c>
      <c r="L507" s="55">
        <f t="shared" si="264"/>
        <v>0</v>
      </c>
      <c r="M507" s="55">
        <f t="shared" si="264"/>
        <v>0</v>
      </c>
      <c r="N507" s="55">
        <f t="shared" si="264"/>
        <v>0</v>
      </c>
      <c r="O507" s="55">
        <f t="shared" si="224"/>
        <v>0</v>
      </c>
      <c r="Q507" s="55">
        <f t="shared" si="265"/>
        <v>0</v>
      </c>
      <c r="R507" s="55">
        <f t="shared" si="265"/>
        <v>0</v>
      </c>
      <c r="S507" s="55">
        <f t="shared" si="265"/>
        <v>0</v>
      </c>
      <c r="T507" s="55">
        <f t="shared" si="265"/>
        <v>0</v>
      </c>
      <c r="U507" s="55">
        <f t="shared" si="265"/>
        <v>0</v>
      </c>
      <c r="V507" s="55">
        <f t="shared" si="265"/>
        <v>0</v>
      </c>
      <c r="W507" s="55">
        <f t="shared" si="265"/>
        <v>0</v>
      </c>
      <c r="X507" s="55">
        <f t="shared" si="265"/>
        <v>0</v>
      </c>
      <c r="Y507" s="55">
        <f t="shared" si="265"/>
        <v>0</v>
      </c>
      <c r="Z507" s="55">
        <f t="shared" si="265"/>
        <v>0</v>
      </c>
      <c r="AA507" s="55">
        <f t="shared" si="265"/>
        <v>0</v>
      </c>
      <c r="AB507" s="55">
        <f t="shared" si="265"/>
        <v>0</v>
      </c>
      <c r="AC507" s="55">
        <f t="shared" si="225"/>
        <v>0</v>
      </c>
      <c r="AE507" s="163"/>
      <c r="AF507" s="164"/>
      <c r="AG507" s="138"/>
    </row>
    <row r="508" spans="1:33" x14ac:dyDescent="0.25">
      <c r="A508" s="60">
        <v>20810301101</v>
      </c>
      <c r="B508" s="61" t="s">
        <v>1103</v>
      </c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>
        <f t="shared" si="224"/>
        <v>0</v>
      </c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>
        <f t="shared" si="225"/>
        <v>0</v>
      </c>
      <c r="AE508" s="163"/>
      <c r="AF508" s="164"/>
      <c r="AG508" s="138"/>
    </row>
    <row r="509" spans="1:33" x14ac:dyDescent="0.25">
      <c r="A509" s="52">
        <v>20810302</v>
      </c>
      <c r="B509" s="53" t="s">
        <v>1294</v>
      </c>
      <c r="C509" s="54">
        <f t="shared" ref="C509:N510" si="266">+C510</f>
        <v>0</v>
      </c>
      <c r="D509" s="54">
        <f t="shared" si="266"/>
        <v>0</v>
      </c>
      <c r="E509" s="54">
        <f t="shared" si="266"/>
        <v>0</v>
      </c>
      <c r="F509" s="54">
        <f t="shared" si="266"/>
        <v>0</v>
      </c>
      <c r="G509" s="54">
        <f t="shared" si="266"/>
        <v>0</v>
      </c>
      <c r="H509" s="54">
        <f t="shared" si="266"/>
        <v>0</v>
      </c>
      <c r="I509" s="54">
        <f t="shared" si="266"/>
        <v>0</v>
      </c>
      <c r="J509" s="54">
        <f t="shared" si="266"/>
        <v>0</v>
      </c>
      <c r="K509" s="54">
        <f t="shared" si="266"/>
        <v>0</v>
      </c>
      <c r="L509" s="54">
        <f t="shared" si="266"/>
        <v>0</v>
      </c>
      <c r="M509" s="54">
        <f t="shared" si="266"/>
        <v>0</v>
      </c>
      <c r="N509" s="54">
        <f t="shared" si="266"/>
        <v>0</v>
      </c>
      <c r="O509" s="54">
        <f t="shared" ref="O509:O540" si="267">SUM(C509:N509)</f>
        <v>0</v>
      </c>
      <c r="Q509" s="54">
        <f t="shared" ref="Q509:AB510" si="268">+Q510</f>
        <v>0</v>
      </c>
      <c r="R509" s="54">
        <f t="shared" si="268"/>
        <v>0</v>
      </c>
      <c r="S509" s="54">
        <f t="shared" si="268"/>
        <v>0</v>
      </c>
      <c r="T509" s="54">
        <f t="shared" si="268"/>
        <v>0</v>
      </c>
      <c r="U509" s="54">
        <f t="shared" si="268"/>
        <v>0</v>
      </c>
      <c r="V509" s="54">
        <f t="shared" si="268"/>
        <v>0</v>
      </c>
      <c r="W509" s="54">
        <f t="shared" si="268"/>
        <v>0</v>
      </c>
      <c r="X509" s="54">
        <f t="shared" si="268"/>
        <v>0</v>
      </c>
      <c r="Y509" s="54">
        <f t="shared" si="268"/>
        <v>0</v>
      </c>
      <c r="Z509" s="54">
        <f t="shared" si="268"/>
        <v>0</v>
      </c>
      <c r="AA509" s="54">
        <f t="shared" si="268"/>
        <v>0</v>
      </c>
      <c r="AB509" s="54">
        <f t="shared" si="268"/>
        <v>0</v>
      </c>
      <c r="AC509" s="54">
        <f t="shared" ref="AC509:AC540" si="269">SUM(Q509:AB509)</f>
        <v>0</v>
      </c>
      <c r="AE509" s="163"/>
      <c r="AF509" s="164"/>
      <c r="AG509" s="138"/>
    </row>
    <row r="510" spans="1:33" x14ac:dyDescent="0.25">
      <c r="A510" s="57">
        <v>208103021</v>
      </c>
      <c r="B510" s="58" t="s">
        <v>1294</v>
      </c>
      <c r="C510" s="55">
        <f t="shared" si="266"/>
        <v>0</v>
      </c>
      <c r="D510" s="55">
        <f t="shared" si="266"/>
        <v>0</v>
      </c>
      <c r="E510" s="55">
        <f t="shared" si="266"/>
        <v>0</v>
      </c>
      <c r="F510" s="55">
        <f t="shared" si="266"/>
        <v>0</v>
      </c>
      <c r="G510" s="55">
        <f t="shared" si="266"/>
        <v>0</v>
      </c>
      <c r="H510" s="55">
        <f t="shared" si="266"/>
        <v>0</v>
      </c>
      <c r="I510" s="55">
        <f t="shared" si="266"/>
        <v>0</v>
      </c>
      <c r="J510" s="55">
        <f t="shared" si="266"/>
        <v>0</v>
      </c>
      <c r="K510" s="55">
        <f t="shared" si="266"/>
        <v>0</v>
      </c>
      <c r="L510" s="55">
        <f t="shared" si="266"/>
        <v>0</v>
      </c>
      <c r="M510" s="55">
        <f t="shared" si="266"/>
        <v>0</v>
      </c>
      <c r="N510" s="55">
        <f t="shared" si="266"/>
        <v>0</v>
      </c>
      <c r="O510" s="55">
        <f t="shared" si="267"/>
        <v>0</v>
      </c>
      <c r="Q510" s="55">
        <f t="shared" si="268"/>
        <v>0</v>
      </c>
      <c r="R510" s="55">
        <f t="shared" si="268"/>
        <v>0</v>
      </c>
      <c r="S510" s="55">
        <f t="shared" si="268"/>
        <v>0</v>
      </c>
      <c r="T510" s="55">
        <f t="shared" si="268"/>
        <v>0</v>
      </c>
      <c r="U510" s="55">
        <f t="shared" si="268"/>
        <v>0</v>
      </c>
      <c r="V510" s="55">
        <f t="shared" si="268"/>
        <v>0</v>
      </c>
      <c r="W510" s="55">
        <f t="shared" si="268"/>
        <v>0</v>
      </c>
      <c r="X510" s="55">
        <f t="shared" si="268"/>
        <v>0</v>
      </c>
      <c r="Y510" s="55">
        <f t="shared" si="268"/>
        <v>0</v>
      </c>
      <c r="Z510" s="55">
        <f t="shared" si="268"/>
        <v>0</v>
      </c>
      <c r="AA510" s="55">
        <f t="shared" si="268"/>
        <v>0</v>
      </c>
      <c r="AB510" s="55">
        <f t="shared" si="268"/>
        <v>0</v>
      </c>
      <c r="AC510" s="55">
        <f t="shared" si="269"/>
        <v>0</v>
      </c>
      <c r="AE510" s="163"/>
      <c r="AF510" s="164"/>
      <c r="AG510" s="138"/>
    </row>
    <row r="511" spans="1:33" x14ac:dyDescent="0.25">
      <c r="A511" s="60">
        <v>20810302101</v>
      </c>
      <c r="B511" s="61" t="s">
        <v>1294</v>
      </c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>
        <f t="shared" si="267"/>
        <v>0</v>
      </c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>
        <f t="shared" si="269"/>
        <v>0</v>
      </c>
      <c r="AE511" s="163"/>
      <c r="AF511" s="164"/>
      <c r="AG511" s="138"/>
    </row>
    <row r="512" spans="1:33" x14ac:dyDescent="0.25">
      <c r="A512" s="52">
        <v>2082</v>
      </c>
      <c r="B512" s="53" t="s">
        <v>1106</v>
      </c>
      <c r="C512" s="54">
        <f t="shared" ref="C512:N515" si="270">+C513</f>
        <v>0</v>
      </c>
      <c r="D512" s="54">
        <f t="shared" si="270"/>
        <v>0</v>
      </c>
      <c r="E512" s="54">
        <f t="shared" si="270"/>
        <v>0</v>
      </c>
      <c r="F512" s="54">
        <f t="shared" si="270"/>
        <v>0</v>
      </c>
      <c r="G512" s="54">
        <f t="shared" si="270"/>
        <v>0</v>
      </c>
      <c r="H512" s="54">
        <f t="shared" si="270"/>
        <v>0</v>
      </c>
      <c r="I512" s="54">
        <f t="shared" si="270"/>
        <v>0</v>
      </c>
      <c r="J512" s="54">
        <f t="shared" si="270"/>
        <v>0</v>
      </c>
      <c r="K512" s="54">
        <f t="shared" si="270"/>
        <v>0</v>
      </c>
      <c r="L512" s="54">
        <f t="shared" si="270"/>
        <v>0</v>
      </c>
      <c r="M512" s="54">
        <f t="shared" si="270"/>
        <v>0</v>
      </c>
      <c r="N512" s="54">
        <f t="shared" si="270"/>
        <v>0</v>
      </c>
      <c r="O512" s="54">
        <f t="shared" si="267"/>
        <v>0</v>
      </c>
      <c r="Q512" s="54">
        <f t="shared" ref="Q512:AB515" si="271">+Q513</f>
        <v>0</v>
      </c>
      <c r="R512" s="54">
        <f t="shared" si="271"/>
        <v>0</v>
      </c>
      <c r="S512" s="54">
        <f t="shared" si="271"/>
        <v>0</v>
      </c>
      <c r="T512" s="54">
        <f t="shared" si="271"/>
        <v>0</v>
      </c>
      <c r="U512" s="54">
        <f t="shared" si="271"/>
        <v>0</v>
      </c>
      <c r="V512" s="54">
        <f t="shared" si="271"/>
        <v>0</v>
      </c>
      <c r="W512" s="54">
        <f t="shared" si="271"/>
        <v>0</v>
      </c>
      <c r="X512" s="54">
        <f t="shared" si="271"/>
        <v>0</v>
      </c>
      <c r="Y512" s="54">
        <f t="shared" si="271"/>
        <v>0</v>
      </c>
      <c r="Z512" s="54">
        <f t="shared" si="271"/>
        <v>0</v>
      </c>
      <c r="AA512" s="54">
        <f t="shared" si="271"/>
        <v>0</v>
      </c>
      <c r="AB512" s="54">
        <f t="shared" si="271"/>
        <v>0</v>
      </c>
      <c r="AC512" s="54">
        <f t="shared" si="269"/>
        <v>0</v>
      </c>
      <c r="AE512" s="143" t="s">
        <v>1104</v>
      </c>
      <c r="AF512" s="143" t="s">
        <v>1106</v>
      </c>
      <c r="AG512" s="157"/>
    </row>
    <row r="513" spans="1:33" x14ac:dyDescent="0.25">
      <c r="A513" s="57">
        <v>208201</v>
      </c>
      <c r="B513" s="58" t="s">
        <v>1106</v>
      </c>
      <c r="C513" s="55">
        <f t="shared" si="270"/>
        <v>0</v>
      </c>
      <c r="D513" s="55">
        <f t="shared" si="270"/>
        <v>0</v>
      </c>
      <c r="E513" s="55">
        <f t="shared" si="270"/>
        <v>0</v>
      </c>
      <c r="F513" s="55">
        <f t="shared" si="270"/>
        <v>0</v>
      </c>
      <c r="G513" s="55">
        <f t="shared" si="270"/>
        <v>0</v>
      </c>
      <c r="H513" s="55">
        <f t="shared" si="270"/>
        <v>0</v>
      </c>
      <c r="I513" s="55">
        <f t="shared" si="270"/>
        <v>0</v>
      </c>
      <c r="J513" s="55">
        <f t="shared" si="270"/>
        <v>0</v>
      </c>
      <c r="K513" s="55">
        <f t="shared" si="270"/>
        <v>0</v>
      </c>
      <c r="L513" s="55">
        <f t="shared" si="270"/>
        <v>0</v>
      </c>
      <c r="M513" s="55">
        <f t="shared" si="270"/>
        <v>0</v>
      </c>
      <c r="N513" s="55">
        <f t="shared" si="270"/>
        <v>0</v>
      </c>
      <c r="O513" s="55">
        <f t="shared" si="267"/>
        <v>0</v>
      </c>
      <c r="Q513" s="55">
        <f t="shared" si="271"/>
        <v>0</v>
      </c>
      <c r="R513" s="55">
        <f t="shared" si="271"/>
        <v>0</v>
      </c>
      <c r="S513" s="55">
        <f t="shared" si="271"/>
        <v>0</v>
      </c>
      <c r="T513" s="55">
        <f t="shared" si="271"/>
        <v>0</v>
      </c>
      <c r="U513" s="55">
        <f t="shared" si="271"/>
        <v>0</v>
      </c>
      <c r="V513" s="55">
        <f t="shared" si="271"/>
        <v>0</v>
      </c>
      <c r="W513" s="55">
        <f t="shared" si="271"/>
        <v>0</v>
      </c>
      <c r="X513" s="55">
        <f t="shared" si="271"/>
        <v>0</v>
      </c>
      <c r="Y513" s="55">
        <f t="shared" si="271"/>
        <v>0</v>
      </c>
      <c r="Z513" s="55">
        <f t="shared" si="271"/>
        <v>0</v>
      </c>
      <c r="AA513" s="55">
        <f t="shared" si="271"/>
        <v>0</v>
      </c>
      <c r="AB513" s="55">
        <f t="shared" si="271"/>
        <v>0</v>
      </c>
      <c r="AC513" s="55">
        <f t="shared" si="269"/>
        <v>0</v>
      </c>
      <c r="AE513" s="143" t="s">
        <v>1105</v>
      </c>
      <c r="AF513" s="143" t="s">
        <v>1106</v>
      </c>
      <c r="AG513" s="147"/>
    </row>
    <row r="514" spans="1:33" x14ac:dyDescent="0.25">
      <c r="A514" s="57">
        <v>20820101</v>
      </c>
      <c r="B514" s="58" t="s">
        <v>1106</v>
      </c>
      <c r="C514" s="55">
        <f t="shared" si="270"/>
        <v>0</v>
      </c>
      <c r="D514" s="55">
        <f t="shared" si="270"/>
        <v>0</v>
      </c>
      <c r="E514" s="55">
        <f t="shared" si="270"/>
        <v>0</v>
      </c>
      <c r="F514" s="55">
        <f t="shared" si="270"/>
        <v>0</v>
      </c>
      <c r="G514" s="55">
        <f t="shared" si="270"/>
        <v>0</v>
      </c>
      <c r="H514" s="55">
        <f t="shared" si="270"/>
        <v>0</v>
      </c>
      <c r="I514" s="55">
        <f t="shared" si="270"/>
        <v>0</v>
      </c>
      <c r="J514" s="55">
        <f t="shared" si="270"/>
        <v>0</v>
      </c>
      <c r="K514" s="55">
        <f t="shared" si="270"/>
        <v>0</v>
      </c>
      <c r="L514" s="55">
        <f t="shared" si="270"/>
        <v>0</v>
      </c>
      <c r="M514" s="55">
        <f t="shared" si="270"/>
        <v>0</v>
      </c>
      <c r="N514" s="55">
        <f t="shared" si="270"/>
        <v>0</v>
      </c>
      <c r="O514" s="55">
        <f t="shared" si="267"/>
        <v>0</v>
      </c>
      <c r="Q514" s="55">
        <f t="shared" si="271"/>
        <v>0</v>
      </c>
      <c r="R514" s="55">
        <f t="shared" si="271"/>
        <v>0</v>
      </c>
      <c r="S514" s="55">
        <f t="shared" si="271"/>
        <v>0</v>
      </c>
      <c r="T514" s="55">
        <f t="shared" si="271"/>
        <v>0</v>
      </c>
      <c r="U514" s="55">
        <f t="shared" si="271"/>
        <v>0</v>
      </c>
      <c r="V514" s="55">
        <f t="shared" si="271"/>
        <v>0</v>
      </c>
      <c r="W514" s="55">
        <f t="shared" si="271"/>
        <v>0</v>
      </c>
      <c r="X514" s="55">
        <f t="shared" si="271"/>
        <v>0</v>
      </c>
      <c r="Y514" s="55">
        <f t="shared" si="271"/>
        <v>0</v>
      </c>
      <c r="Z514" s="55">
        <f t="shared" si="271"/>
        <v>0</v>
      </c>
      <c r="AA514" s="55">
        <f t="shared" si="271"/>
        <v>0</v>
      </c>
      <c r="AB514" s="55">
        <f t="shared" si="271"/>
        <v>0</v>
      </c>
      <c r="AC514" s="55">
        <f t="shared" si="269"/>
        <v>0</v>
      </c>
      <c r="AE514" s="143" t="s">
        <v>1107</v>
      </c>
      <c r="AF514" s="143" t="s">
        <v>1106</v>
      </c>
      <c r="AG514" s="147"/>
    </row>
    <row r="515" spans="1:33" x14ac:dyDescent="0.25">
      <c r="A515" s="57">
        <v>208201011</v>
      </c>
      <c r="B515" s="58" t="s">
        <v>1106</v>
      </c>
      <c r="C515" s="55">
        <f t="shared" si="270"/>
        <v>0</v>
      </c>
      <c r="D515" s="55">
        <f t="shared" si="270"/>
        <v>0</v>
      </c>
      <c r="E515" s="55">
        <f t="shared" si="270"/>
        <v>0</v>
      </c>
      <c r="F515" s="55">
        <f t="shared" si="270"/>
        <v>0</v>
      </c>
      <c r="G515" s="55">
        <f t="shared" si="270"/>
        <v>0</v>
      </c>
      <c r="H515" s="55">
        <f t="shared" si="270"/>
        <v>0</v>
      </c>
      <c r="I515" s="55">
        <f t="shared" si="270"/>
        <v>0</v>
      </c>
      <c r="J515" s="55">
        <f t="shared" si="270"/>
        <v>0</v>
      </c>
      <c r="K515" s="55">
        <f t="shared" si="270"/>
        <v>0</v>
      </c>
      <c r="L515" s="55">
        <f t="shared" si="270"/>
        <v>0</v>
      </c>
      <c r="M515" s="55">
        <f t="shared" si="270"/>
        <v>0</v>
      </c>
      <c r="N515" s="55">
        <f t="shared" si="270"/>
        <v>0</v>
      </c>
      <c r="O515" s="55">
        <f t="shared" si="267"/>
        <v>0</v>
      </c>
      <c r="Q515" s="55">
        <f t="shared" si="271"/>
        <v>0</v>
      </c>
      <c r="R515" s="55">
        <f t="shared" si="271"/>
        <v>0</v>
      </c>
      <c r="S515" s="55">
        <f t="shared" si="271"/>
        <v>0</v>
      </c>
      <c r="T515" s="55">
        <f t="shared" si="271"/>
        <v>0</v>
      </c>
      <c r="U515" s="55">
        <f t="shared" si="271"/>
        <v>0</v>
      </c>
      <c r="V515" s="55">
        <f t="shared" si="271"/>
        <v>0</v>
      </c>
      <c r="W515" s="55">
        <f t="shared" si="271"/>
        <v>0</v>
      </c>
      <c r="X515" s="55">
        <f t="shared" si="271"/>
        <v>0</v>
      </c>
      <c r="Y515" s="55">
        <f t="shared" si="271"/>
        <v>0</v>
      </c>
      <c r="Z515" s="55">
        <f t="shared" si="271"/>
        <v>0</v>
      </c>
      <c r="AA515" s="55">
        <f t="shared" si="271"/>
        <v>0</v>
      </c>
      <c r="AB515" s="55">
        <f t="shared" si="271"/>
        <v>0</v>
      </c>
      <c r="AC515" s="55">
        <f t="shared" si="269"/>
        <v>0</v>
      </c>
      <c r="AE515" s="96" t="s">
        <v>1108</v>
      </c>
      <c r="AF515" s="96" t="s">
        <v>1106</v>
      </c>
      <c r="AG515" s="137">
        <v>0</v>
      </c>
    </row>
    <row r="516" spans="1:33" x14ac:dyDescent="0.25">
      <c r="A516" s="60">
        <v>20820101101</v>
      </c>
      <c r="B516" s="61" t="s">
        <v>1106</v>
      </c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>
        <f t="shared" si="267"/>
        <v>0</v>
      </c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>
        <f t="shared" si="269"/>
        <v>0</v>
      </c>
      <c r="AE516" s="119" t="s">
        <v>1109</v>
      </c>
      <c r="AF516" s="118" t="s">
        <v>1106</v>
      </c>
      <c r="AG516" s="138"/>
    </row>
    <row r="517" spans="1:33" x14ac:dyDescent="0.25">
      <c r="A517" s="52">
        <v>209</v>
      </c>
      <c r="B517" s="53" t="s">
        <v>1297</v>
      </c>
      <c r="C517" s="54">
        <f t="shared" ref="C517:N521" si="272">+C518</f>
        <v>0</v>
      </c>
      <c r="D517" s="54">
        <f t="shared" si="272"/>
        <v>0</v>
      </c>
      <c r="E517" s="54">
        <f t="shared" si="272"/>
        <v>0</v>
      </c>
      <c r="F517" s="54">
        <f t="shared" si="272"/>
        <v>0</v>
      </c>
      <c r="G517" s="54">
        <f t="shared" si="272"/>
        <v>0</v>
      </c>
      <c r="H517" s="54">
        <f t="shared" si="272"/>
        <v>0</v>
      </c>
      <c r="I517" s="54">
        <f t="shared" si="272"/>
        <v>0</v>
      </c>
      <c r="J517" s="54">
        <f t="shared" si="272"/>
        <v>0</v>
      </c>
      <c r="K517" s="54">
        <f t="shared" si="272"/>
        <v>0</v>
      </c>
      <c r="L517" s="54">
        <f t="shared" si="272"/>
        <v>0</v>
      </c>
      <c r="M517" s="54">
        <f t="shared" si="272"/>
        <v>0</v>
      </c>
      <c r="N517" s="54">
        <f t="shared" si="272"/>
        <v>0</v>
      </c>
      <c r="O517" s="54">
        <f t="shared" si="267"/>
        <v>0</v>
      </c>
      <c r="Q517" s="54">
        <f t="shared" ref="Q517:AB521" si="273">+Q518</f>
        <v>0</v>
      </c>
      <c r="R517" s="54">
        <f t="shared" si="273"/>
        <v>0</v>
      </c>
      <c r="S517" s="54">
        <f t="shared" si="273"/>
        <v>0</v>
      </c>
      <c r="T517" s="54">
        <f t="shared" si="273"/>
        <v>0</v>
      </c>
      <c r="U517" s="54">
        <f t="shared" si="273"/>
        <v>0</v>
      </c>
      <c r="V517" s="54">
        <f t="shared" si="273"/>
        <v>0</v>
      </c>
      <c r="W517" s="54">
        <f t="shared" si="273"/>
        <v>0</v>
      </c>
      <c r="X517" s="54">
        <f t="shared" si="273"/>
        <v>0</v>
      </c>
      <c r="Y517" s="54">
        <f t="shared" si="273"/>
        <v>0</v>
      </c>
      <c r="Z517" s="54">
        <f t="shared" si="273"/>
        <v>0</v>
      </c>
      <c r="AA517" s="54">
        <f t="shared" si="273"/>
        <v>0</v>
      </c>
      <c r="AB517" s="54">
        <f t="shared" si="273"/>
        <v>0</v>
      </c>
      <c r="AC517" s="54">
        <f t="shared" si="269"/>
        <v>0</v>
      </c>
      <c r="AE517" s="165"/>
      <c r="AF517" s="118"/>
      <c r="AG517" s="138"/>
    </row>
    <row r="518" spans="1:33" x14ac:dyDescent="0.25">
      <c r="A518" s="57">
        <v>2093</v>
      </c>
      <c r="B518" s="58" t="s">
        <v>1298</v>
      </c>
      <c r="C518" s="55">
        <f t="shared" si="272"/>
        <v>0</v>
      </c>
      <c r="D518" s="55">
        <f t="shared" si="272"/>
        <v>0</v>
      </c>
      <c r="E518" s="55">
        <f t="shared" si="272"/>
        <v>0</v>
      </c>
      <c r="F518" s="55">
        <f t="shared" si="272"/>
        <v>0</v>
      </c>
      <c r="G518" s="55">
        <f t="shared" si="272"/>
        <v>0</v>
      </c>
      <c r="H518" s="55">
        <f t="shared" si="272"/>
        <v>0</v>
      </c>
      <c r="I518" s="55">
        <f t="shared" si="272"/>
        <v>0</v>
      </c>
      <c r="J518" s="55">
        <f t="shared" si="272"/>
        <v>0</v>
      </c>
      <c r="K518" s="55">
        <f t="shared" si="272"/>
        <v>0</v>
      </c>
      <c r="L518" s="55">
        <f t="shared" si="272"/>
        <v>0</v>
      </c>
      <c r="M518" s="55">
        <f t="shared" si="272"/>
        <v>0</v>
      </c>
      <c r="N518" s="55">
        <f t="shared" si="272"/>
        <v>0</v>
      </c>
      <c r="O518" s="55">
        <f t="shared" si="267"/>
        <v>0</v>
      </c>
      <c r="Q518" s="55">
        <f t="shared" si="273"/>
        <v>0</v>
      </c>
      <c r="R518" s="55">
        <f t="shared" si="273"/>
        <v>0</v>
      </c>
      <c r="S518" s="55">
        <f t="shared" si="273"/>
        <v>0</v>
      </c>
      <c r="T518" s="55">
        <f t="shared" si="273"/>
        <v>0</v>
      </c>
      <c r="U518" s="55">
        <f t="shared" si="273"/>
        <v>0</v>
      </c>
      <c r="V518" s="55">
        <f t="shared" si="273"/>
        <v>0</v>
      </c>
      <c r="W518" s="55">
        <f t="shared" si="273"/>
        <v>0</v>
      </c>
      <c r="X518" s="55">
        <f t="shared" si="273"/>
        <v>0</v>
      </c>
      <c r="Y518" s="55">
        <f t="shared" si="273"/>
        <v>0</v>
      </c>
      <c r="Z518" s="55">
        <f t="shared" si="273"/>
        <v>0</v>
      </c>
      <c r="AA518" s="55">
        <f t="shared" si="273"/>
        <v>0</v>
      </c>
      <c r="AB518" s="55">
        <f t="shared" si="273"/>
        <v>0</v>
      </c>
      <c r="AC518" s="55">
        <f t="shared" si="269"/>
        <v>0</v>
      </c>
      <c r="AE518" s="165"/>
      <c r="AF518" s="118"/>
      <c r="AG518" s="138"/>
    </row>
    <row r="519" spans="1:33" x14ac:dyDescent="0.25">
      <c r="A519" s="57">
        <v>209301</v>
      </c>
      <c r="B519" s="58" t="s">
        <v>1298</v>
      </c>
      <c r="C519" s="55">
        <f t="shared" si="272"/>
        <v>0</v>
      </c>
      <c r="D519" s="55">
        <f t="shared" si="272"/>
        <v>0</v>
      </c>
      <c r="E519" s="55">
        <f t="shared" si="272"/>
        <v>0</v>
      </c>
      <c r="F519" s="55">
        <f t="shared" si="272"/>
        <v>0</v>
      </c>
      <c r="G519" s="55">
        <f t="shared" si="272"/>
        <v>0</v>
      </c>
      <c r="H519" s="55">
        <f t="shared" si="272"/>
        <v>0</v>
      </c>
      <c r="I519" s="55">
        <f t="shared" si="272"/>
        <v>0</v>
      </c>
      <c r="J519" s="55">
        <f t="shared" si="272"/>
        <v>0</v>
      </c>
      <c r="K519" s="55">
        <f t="shared" si="272"/>
        <v>0</v>
      </c>
      <c r="L519" s="55">
        <f t="shared" si="272"/>
        <v>0</v>
      </c>
      <c r="M519" s="55">
        <f t="shared" si="272"/>
        <v>0</v>
      </c>
      <c r="N519" s="55">
        <f t="shared" si="272"/>
        <v>0</v>
      </c>
      <c r="O519" s="55">
        <f t="shared" si="267"/>
        <v>0</v>
      </c>
      <c r="Q519" s="55">
        <f t="shared" si="273"/>
        <v>0</v>
      </c>
      <c r="R519" s="55">
        <f t="shared" si="273"/>
        <v>0</v>
      </c>
      <c r="S519" s="55">
        <f t="shared" si="273"/>
        <v>0</v>
      </c>
      <c r="T519" s="55">
        <f t="shared" si="273"/>
        <v>0</v>
      </c>
      <c r="U519" s="55">
        <f t="shared" si="273"/>
        <v>0</v>
      </c>
      <c r="V519" s="55">
        <f t="shared" si="273"/>
        <v>0</v>
      </c>
      <c r="W519" s="55">
        <f t="shared" si="273"/>
        <v>0</v>
      </c>
      <c r="X519" s="55">
        <f t="shared" si="273"/>
        <v>0</v>
      </c>
      <c r="Y519" s="55">
        <f t="shared" si="273"/>
        <v>0</v>
      </c>
      <c r="Z519" s="55">
        <f t="shared" si="273"/>
        <v>0</v>
      </c>
      <c r="AA519" s="55">
        <f t="shared" si="273"/>
        <v>0</v>
      </c>
      <c r="AB519" s="55">
        <f t="shared" si="273"/>
        <v>0</v>
      </c>
      <c r="AC519" s="55">
        <f t="shared" si="269"/>
        <v>0</v>
      </c>
      <c r="AE519" s="165"/>
      <c r="AF519" s="118"/>
      <c r="AG519" s="138"/>
    </row>
    <row r="520" spans="1:33" x14ac:dyDescent="0.25">
      <c r="A520" s="57">
        <v>20930101</v>
      </c>
      <c r="B520" s="58" t="s">
        <v>1298</v>
      </c>
      <c r="C520" s="55">
        <f t="shared" si="272"/>
        <v>0</v>
      </c>
      <c r="D520" s="55">
        <f t="shared" si="272"/>
        <v>0</v>
      </c>
      <c r="E520" s="55">
        <f t="shared" si="272"/>
        <v>0</v>
      </c>
      <c r="F520" s="55">
        <f t="shared" si="272"/>
        <v>0</v>
      </c>
      <c r="G520" s="55">
        <f t="shared" si="272"/>
        <v>0</v>
      </c>
      <c r="H520" s="55">
        <f t="shared" si="272"/>
        <v>0</v>
      </c>
      <c r="I520" s="55">
        <f t="shared" si="272"/>
        <v>0</v>
      </c>
      <c r="J520" s="55">
        <f t="shared" si="272"/>
        <v>0</v>
      </c>
      <c r="K520" s="55">
        <f t="shared" si="272"/>
        <v>0</v>
      </c>
      <c r="L520" s="55">
        <f t="shared" si="272"/>
        <v>0</v>
      </c>
      <c r="M520" s="55">
        <f t="shared" si="272"/>
        <v>0</v>
      </c>
      <c r="N520" s="55">
        <f t="shared" si="272"/>
        <v>0</v>
      </c>
      <c r="O520" s="55">
        <f t="shared" si="267"/>
        <v>0</v>
      </c>
      <c r="Q520" s="55">
        <f t="shared" si="273"/>
        <v>0</v>
      </c>
      <c r="R520" s="55">
        <f t="shared" si="273"/>
        <v>0</v>
      </c>
      <c r="S520" s="55">
        <f t="shared" si="273"/>
        <v>0</v>
      </c>
      <c r="T520" s="55">
        <f t="shared" si="273"/>
        <v>0</v>
      </c>
      <c r="U520" s="55">
        <f t="shared" si="273"/>
        <v>0</v>
      </c>
      <c r="V520" s="55">
        <f t="shared" si="273"/>
        <v>0</v>
      </c>
      <c r="W520" s="55">
        <f t="shared" si="273"/>
        <v>0</v>
      </c>
      <c r="X520" s="55">
        <f t="shared" si="273"/>
        <v>0</v>
      </c>
      <c r="Y520" s="55">
        <f t="shared" si="273"/>
        <v>0</v>
      </c>
      <c r="Z520" s="55">
        <f t="shared" si="273"/>
        <v>0</v>
      </c>
      <c r="AA520" s="55">
        <f t="shared" si="273"/>
        <v>0</v>
      </c>
      <c r="AB520" s="55">
        <f t="shared" si="273"/>
        <v>0</v>
      </c>
      <c r="AC520" s="55">
        <f t="shared" si="269"/>
        <v>0</v>
      </c>
      <c r="AE520" s="165"/>
      <c r="AF520" s="118"/>
      <c r="AG520" s="138"/>
    </row>
    <row r="521" spans="1:33" x14ac:dyDescent="0.25">
      <c r="A521" s="57">
        <v>209301011</v>
      </c>
      <c r="B521" s="58" t="s">
        <v>1298</v>
      </c>
      <c r="C521" s="55">
        <f t="shared" si="272"/>
        <v>0</v>
      </c>
      <c r="D521" s="55">
        <f t="shared" si="272"/>
        <v>0</v>
      </c>
      <c r="E521" s="55">
        <f t="shared" si="272"/>
        <v>0</v>
      </c>
      <c r="F521" s="55">
        <f t="shared" si="272"/>
        <v>0</v>
      </c>
      <c r="G521" s="55">
        <f t="shared" si="272"/>
        <v>0</v>
      </c>
      <c r="H521" s="55">
        <f t="shared" si="272"/>
        <v>0</v>
      </c>
      <c r="I521" s="55">
        <f t="shared" si="272"/>
        <v>0</v>
      </c>
      <c r="J521" s="55">
        <f t="shared" si="272"/>
        <v>0</v>
      </c>
      <c r="K521" s="55">
        <f t="shared" si="272"/>
        <v>0</v>
      </c>
      <c r="L521" s="55">
        <f t="shared" si="272"/>
        <v>0</v>
      </c>
      <c r="M521" s="55">
        <f t="shared" si="272"/>
        <v>0</v>
      </c>
      <c r="N521" s="55">
        <f t="shared" si="272"/>
        <v>0</v>
      </c>
      <c r="O521" s="55">
        <f t="shared" si="267"/>
        <v>0</v>
      </c>
      <c r="Q521" s="55">
        <f t="shared" si="273"/>
        <v>0</v>
      </c>
      <c r="R521" s="55">
        <f t="shared" si="273"/>
        <v>0</v>
      </c>
      <c r="S521" s="55">
        <f t="shared" si="273"/>
        <v>0</v>
      </c>
      <c r="T521" s="55">
        <f t="shared" si="273"/>
        <v>0</v>
      </c>
      <c r="U521" s="55">
        <f t="shared" si="273"/>
        <v>0</v>
      </c>
      <c r="V521" s="55">
        <f t="shared" si="273"/>
        <v>0</v>
      </c>
      <c r="W521" s="55">
        <f t="shared" si="273"/>
        <v>0</v>
      </c>
      <c r="X521" s="55">
        <f t="shared" si="273"/>
        <v>0</v>
      </c>
      <c r="Y521" s="55">
        <f t="shared" si="273"/>
        <v>0</v>
      </c>
      <c r="Z521" s="55">
        <f t="shared" si="273"/>
        <v>0</v>
      </c>
      <c r="AA521" s="55">
        <f t="shared" si="273"/>
        <v>0</v>
      </c>
      <c r="AB521" s="55">
        <f t="shared" si="273"/>
        <v>0</v>
      </c>
      <c r="AC521" s="55">
        <f t="shared" si="269"/>
        <v>0</v>
      </c>
      <c r="AE521" s="165"/>
      <c r="AF521" s="118"/>
      <c r="AG521" s="138"/>
    </row>
    <row r="522" spans="1:33" x14ac:dyDescent="0.25">
      <c r="A522" s="60">
        <v>20930101101</v>
      </c>
      <c r="B522" s="61" t="s">
        <v>1298</v>
      </c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>
        <f t="shared" si="267"/>
        <v>0</v>
      </c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>
        <f t="shared" si="269"/>
        <v>0</v>
      </c>
      <c r="AE522" s="165"/>
      <c r="AF522" s="118"/>
      <c r="AG522" s="138"/>
    </row>
    <row r="523" spans="1:33" x14ac:dyDescent="0.25">
      <c r="A523" s="52">
        <v>210</v>
      </c>
      <c r="B523" s="53" t="s">
        <v>793</v>
      </c>
      <c r="C523" s="54">
        <f t="shared" ref="C523:N527" si="274">+C524</f>
        <v>0</v>
      </c>
      <c r="D523" s="54">
        <f t="shared" si="274"/>
        <v>0</v>
      </c>
      <c r="E523" s="54">
        <f t="shared" si="274"/>
        <v>0</v>
      </c>
      <c r="F523" s="54">
        <f t="shared" si="274"/>
        <v>0</v>
      </c>
      <c r="G523" s="54">
        <f t="shared" si="274"/>
        <v>0</v>
      </c>
      <c r="H523" s="54">
        <f t="shared" si="274"/>
        <v>0</v>
      </c>
      <c r="I523" s="54">
        <f t="shared" si="274"/>
        <v>0</v>
      </c>
      <c r="J523" s="54">
        <f t="shared" si="274"/>
        <v>0</v>
      </c>
      <c r="K523" s="54">
        <f t="shared" si="274"/>
        <v>0</v>
      </c>
      <c r="L523" s="54">
        <f t="shared" si="274"/>
        <v>0</v>
      </c>
      <c r="M523" s="54">
        <f t="shared" si="274"/>
        <v>0</v>
      </c>
      <c r="N523" s="54">
        <f t="shared" si="274"/>
        <v>0</v>
      </c>
      <c r="O523" s="54">
        <f t="shared" si="267"/>
        <v>0</v>
      </c>
      <c r="Q523" s="54">
        <f t="shared" ref="Q523:AB527" si="275">+Q524</f>
        <v>0</v>
      </c>
      <c r="R523" s="54">
        <f t="shared" si="275"/>
        <v>0</v>
      </c>
      <c r="S523" s="54">
        <f t="shared" si="275"/>
        <v>0</v>
      </c>
      <c r="T523" s="54">
        <f t="shared" si="275"/>
        <v>0</v>
      </c>
      <c r="U523" s="54">
        <f t="shared" si="275"/>
        <v>0</v>
      </c>
      <c r="V523" s="54">
        <f t="shared" si="275"/>
        <v>0</v>
      </c>
      <c r="W523" s="54">
        <f t="shared" si="275"/>
        <v>0</v>
      </c>
      <c r="X523" s="54">
        <f t="shared" si="275"/>
        <v>0</v>
      </c>
      <c r="Y523" s="54">
        <f t="shared" si="275"/>
        <v>0</v>
      </c>
      <c r="Z523" s="54">
        <f t="shared" si="275"/>
        <v>0</v>
      </c>
      <c r="AA523" s="54">
        <f t="shared" si="275"/>
        <v>0</v>
      </c>
      <c r="AB523" s="54">
        <f t="shared" si="275"/>
        <v>0</v>
      </c>
      <c r="AC523" s="54">
        <f t="shared" si="269"/>
        <v>0</v>
      </c>
      <c r="AE523" s="143">
        <v>210</v>
      </c>
      <c r="AF523" s="143" t="s">
        <v>793</v>
      </c>
      <c r="AG523" s="155"/>
    </row>
    <row r="524" spans="1:33" x14ac:dyDescent="0.25">
      <c r="A524" s="57">
        <v>2101</v>
      </c>
      <c r="B524" s="58" t="s">
        <v>793</v>
      </c>
      <c r="C524" s="55">
        <f t="shared" si="274"/>
        <v>0</v>
      </c>
      <c r="D524" s="55">
        <f t="shared" si="274"/>
        <v>0</v>
      </c>
      <c r="E524" s="55">
        <f t="shared" si="274"/>
        <v>0</v>
      </c>
      <c r="F524" s="55">
        <f t="shared" si="274"/>
        <v>0</v>
      </c>
      <c r="G524" s="55">
        <f t="shared" si="274"/>
        <v>0</v>
      </c>
      <c r="H524" s="55">
        <f t="shared" si="274"/>
        <v>0</v>
      </c>
      <c r="I524" s="55">
        <f t="shared" si="274"/>
        <v>0</v>
      </c>
      <c r="J524" s="55">
        <f t="shared" si="274"/>
        <v>0</v>
      </c>
      <c r="K524" s="55">
        <f t="shared" si="274"/>
        <v>0</v>
      </c>
      <c r="L524" s="55">
        <f t="shared" si="274"/>
        <v>0</v>
      </c>
      <c r="M524" s="55">
        <f t="shared" si="274"/>
        <v>0</v>
      </c>
      <c r="N524" s="55">
        <f t="shared" si="274"/>
        <v>0</v>
      </c>
      <c r="O524" s="55">
        <f t="shared" si="267"/>
        <v>0</v>
      </c>
      <c r="Q524" s="55">
        <f t="shared" si="275"/>
        <v>0</v>
      </c>
      <c r="R524" s="55">
        <f t="shared" si="275"/>
        <v>0</v>
      </c>
      <c r="S524" s="55">
        <f t="shared" si="275"/>
        <v>0</v>
      </c>
      <c r="T524" s="55">
        <f t="shared" si="275"/>
        <v>0</v>
      </c>
      <c r="U524" s="55">
        <f t="shared" si="275"/>
        <v>0</v>
      </c>
      <c r="V524" s="55">
        <f t="shared" si="275"/>
        <v>0</v>
      </c>
      <c r="W524" s="55">
        <f t="shared" si="275"/>
        <v>0</v>
      </c>
      <c r="X524" s="55">
        <f t="shared" si="275"/>
        <v>0</v>
      </c>
      <c r="Y524" s="55">
        <f t="shared" si="275"/>
        <v>0</v>
      </c>
      <c r="Z524" s="55">
        <f t="shared" si="275"/>
        <v>0</v>
      </c>
      <c r="AA524" s="55">
        <f t="shared" si="275"/>
        <v>0</v>
      </c>
      <c r="AB524" s="55">
        <f t="shared" si="275"/>
        <v>0</v>
      </c>
      <c r="AC524" s="55">
        <f t="shared" si="269"/>
        <v>0</v>
      </c>
      <c r="AE524" s="143">
        <v>2101</v>
      </c>
      <c r="AF524" s="143" t="s">
        <v>793</v>
      </c>
      <c r="AG524" s="147"/>
    </row>
    <row r="525" spans="1:33" x14ac:dyDescent="0.25">
      <c r="A525" s="57">
        <v>210101</v>
      </c>
      <c r="B525" s="58" t="s">
        <v>793</v>
      </c>
      <c r="C525" s="55">
        <f t="shared" si="274"/>
        <v>0</v>
      </c>
      <c r="D525" s="55">
        <f t="shared" si="274"/>
        <v>0</v>
      </c>
      <c r="E525" s="55">
        <f t="shared" si="274"/>
        <v>0</v>
      </c>
      <c r="F525" s="55">
        <f t="shared" si="274"/>
        <v>0</v>
      </c>
      <c r="G525" s="55">
        <f t="shared" si="274"/>
        <v>0</v>
      </c>
      <c r="H525" s="55">
        <f t="shared" si="274"/>
        <v>0</v>
      </c>
      <c r="I525" s="55">
        <f t="shared" si="274"/>
        <v>0</v>
      </c>
      <c r="J525" s="55">
        <f t="shared" si="274"/>
        <v>0</v>
      </c>
      <c r="K525" s="55">
        <f t="shared" si="274"/>
        <v>0</v>
      </c>
      <c r="L525" s="55">
        <f t="shared" si="274"/>
        <v>0</v>
      </c>
      <c r="M525" s="55">
        <f t="shared" si="274"/>
        <v>0</v>
      </c>
      <c r="N525" s="55">
        <f t="shared" si="274"/>
        <v>0</v>
      </c>
      <c r="O525" s="55">
        <f t="shared" si="267"/>
        <v>0</v>
      </c>
      <c r="Q525" s="55">
        <f t="shared" si="275"/>
        <v>0</v>
      </c>
      <c r="R525" s="55">
        <f t="shared" si="275"/>
        <v>0</v>
      </c>
      <c r="S525" s="55">
        <f t="shared" si="275"/>
        <v>0</v>
      </c>
      <c r="T525" s="55">
        <f t="shared" si="275"/>
        <v>0</v>
      </c>
      <c r="U525" s="55">
        <f t="shared" si="275"/>
        <v>0</v>
      </c>
      <c r="V525" s="55">
        <f t="shared" si="275"/>
        <v>0</v>
      </c>
      <c r="W525" s="55">
        <f t="shared" si="275"/>
        <v>0</v>
      </c>
      <c r="X525" s="55">
        <f t="shared" si="275"/>
        <v>0</v>
      </c>
      <c r="Y525" s="55">
        <f t="shared" si="275"/>
        <v>0</v>
      </c>
      <c r="Z525" s="55">
        <f t="shared" si="275"/>
        <v>0</v>
      </c>
      <c r="AA525" s="55">
        <f t="shared" si="275"/>
        <v>0</v>
      </c>
      <c r="AB525" s="55">
        <f t="shared" si="275"/>
        <v>0</v>
      </c>
      <c r="AC525" s="55">
        <f t="shared" si="269"/>
        <v>0</v>
      </c>
      <c r="AE525" s="143">
        <v>210101</v>
      </c>
      <c r="AF525" s="143" t="s">
        <v>793</v>
      </c>
      <c r="AG525" s="147"/>
    </row>
    <row r="526" spans="1:33" x14ac:dyDescent="0.25">
      <c r="A526" s="57">
        <v>21010101</v>
      </c>
      <c r="B526" s="58" t="s">
        <v>793</v>
      </c>
      <c r="C526" s="55">
        <f t="shared" si="274"/>
        <v>0</v>
      </c>
      <c r="D526" s="55">
        <f t="shared" si="274"/>
        <v>0</v>
      </c>
      <c r="E526" s="55">
        <f t="shared" si="274"/>
        <v>0</v>
      </c>
      <c r="F526" s="55">
        <f t="shared" si="274"/>
        <v>0</v>
      </c>
      <c r="G526" s="55">
        <f t="shared" si="274"/>
        <v>0</v>
      </c>
      <c r="H526" s="55">
        <f t="shared" si="274"/>
        <v>0</v>
      </c>
      <c r="I526" s="55">
        <f t="shared" si="274"/>
        <v>0</v>
      </c>
      <c r="J526" s="55">
        <f t="shared" si="274"/>
        <v>0</v>
      </c>
      <c r="K526" s="55">
        <f t="shared" si="274"/>
        <v>0</v>
      </c>
      <c r="L526" s="55">
        <f t="shared" si="274"/>
        <v>0</v>
      </c>
      <c r="M526" s="55">
        <f t="shared" si="274"/>
        <v>0</v>
      </c>
      <c r="N526" s="55">
        <f t="shared" si="274"/>
        <v>0</v>
      </c>
      <c r="O526" s="55">
        <f t="shared" si="267"/>
        <v>0</v>
      </c>
      <c r="Q526" s="55">
        <f t="shared" si="275"/>
        <v>0</v>
      </c>
      <c r="R526" s="55">
        <f t="shared" si="275"/>
        <v>0</v>
      </c>
      <c r="S526" s="55">
        <f t="shared" si="275"/>
        <v>0</v>
      </c>
      <c r="T526" s="55">
        <f t="shared" si="275"/>
        <v>0</v>
      </c>
      <c r="U526" s="55">
        <f t="shared" si="275"/>
        <v>0</v>
      </c>
      <c r="V526" s="55">
        <f t="shared" si="275"/>
        <v>0</v>
      </c>
      <c r="W526" s="55">
        <f t="shared" si="275"/>
        <v>0</v>
      </c>
      <c r="X526" s="55">
        <f t="shared" si="275"/>
        <v>0</v>
      </c>
      <c r="Y526" s="55">
        <f t="shared" si="275"/>
        <v>0</v>
      </c>
      <c r="Z526" s="55">
        <f t="shared" si="275"/>
        <v>0</v>
      </c>
      <c r="AA526" s="55">
        <f t="shared" si="275"/>
        <v>0</v>
      </c>
      <c r="AB526" s="55">
        <f t="shared" si="275"/>
        <v>0</v>
      </c>
      <c r="AC526" s="55">
        <f t="shared" si="269"/>
        <v>0</v>
      </c>
      <c r="AE526" s="96">
        <v>2101011</v>
      </c>
      <c r="AF526" s="96" t="s">
        <v>793</v>
      </c>
      <c r="AG526" s="137">
        <v>0</v>
      </c>
    </row>
    <row r="527" spans="1:33" x14ac:dyDescent="0.25">
      <c r="A527" s="57">
        <v>210101011</v>
      </c>
      <c r="B527" s="58" t="s">
        <v>793</v>
      </c>
      <c r="C527" s="55">
        <f t="shared" si="274"/>
        <v>0</v>
      </c>
      <c r="D527" s="55">
        <f t="shared" si="274"/>
        <v>0</v>
      </c>
      <c r="E527" s="55">
        <f t="shared" si="274"/>
        <v>0</v>
      </c>
      <c r="F527" s="55">
        <f t="shared" si="274"/>
        <v>0</v>
      </c>
      <c r="G527" s="55">
        <f t="shared" si="274"/>
        <v>0</v>
      </c>
      <c r="H527" s="55">
        <f t="shared" si="274"/>
        <v>0</v>
      </c>
      <c r="I527" s="55">
        <f t="shared" si="274"/>
        <v>0</v>
      </c>
      <c r="J527" s="55">
        <f t="shared" si="274"/>
        <v>0</v>
      </c>
      <c r="K527" s="55">
        <f t="shared" si="274"/>
        <v>0</v>
      </c>
      <c r="L527" s="55">
        <f t="shared" si="274"/>
        <v>0</v>
      </c>
      <c r="M527" s="55">
        <f t="shared" si="274"/>
        <v>0</v>
      </c>
      <c r="N527" s="55">
        <f t="shared" si="274"/>
        <v>0</v>
      </c>
      <c r="O527" s="55">
        <f t="shared" si="267"/>
        <v>0</v>
      </c>
      <c r="Q527" s="55">
        <f t="shared" si="275"/>
        <v>0</v>
      </c>
      <c r="R527" s="55">
        <f t="shared" si="275"/>
        <v>0</v>
      </c>
      <c r="S527" s="55">
        <f t="shared" si="275"/>
        <v>0</v>
      </c>
      <c r="T527" s="55">
        <f t="shared" si="275"/>
        <v>0</v>
      </c>
      <c r="U527" s="55">
        <f t="shared" si="275"/>
        <v>0</v>
      </c>
      <c r="V527" s="55">
        <f t="shared" si="275"/>
        <v>0</v>
      </c>
      <c r="W527" s="55">
        <f t="shared" si="275"/>
        <v>0</v>
      </c>
      <c r="X527" s="55">
        <f t="shared" si="275"/>
        <v>0</v>
      </c>
      <c r="Y527" s="55">
        <f t="shared" si="275"/>
        <v>0</v>
      </c>
      <c r="Z527" s="55">
        <f t="shared" si="275"/>
        <v>0</v>
      </c>
      <c r="AA527" s="55">
        <f t="shared" si="275"/>
        <v>0</v>
      </c>
      <c r="AB527" s="55">
        <f t="shared" si="275"/>
        <v>0</v>
      </c>
      <c r="AC527" s="55">
        <f t="shared" si="269"/>
        <v>0</v>
      </c>
      <c r="AE527" s="115">
        <v>210101101</v>
      </c>
      <c r="AF527" s="120" t="s">
        <v>793</v>
      </c>
      <c r="AG527" s="139"/>
    </row>
    <row r="528" spans="1:33" x14ac:dyDescent="0.25">
      <c r="A528" s="60">
        <v>21010101101</v>
      </c>
      <c r="B528" s="61" t="s">
        <v>793</v>
      </c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>
        <f t="shared" si="267"/>
        <v>0</v>
      </c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>
        <f t="shared" si="269"/>
        <v>0</v>
      </c>
      <c r="AE528" s="115"/>
      <c r="AF528" s="120"/>
      <c r="AG528" s="139"/>
    </row>
    <row r="529" spans="1:33" x14ac:dyDescent="0.25">
      <c r="A529" s="52">
        <v>212</v>
      </c>
      <c r="B529" s="53" t="s">
        <v>1110</v>
      </c>
      <c r="C529" s="54">
        <f t="shared" ref="C529:N533" si="276">+C530</f>
        <v>0</v>
      </c>
      <c r="D529" s="54">
        <f t="shared" si="276"/>
        <v>0</v>
      </c>
      <c r="E529" s="54">
        <f t="shared" si="276"/>
        <v>0</v>
      </c>
      <c r="F529" s="54">
        <f t="shared" si="276"/>
        <v>0</v>
      </c>
      <c r="G529" s="54">
        <f t="shared" si="276"/>
        <v>0</v>
      </c>
      <c r="H529" s="54">
        <f t="shared" si="276"/>
        <v>0</v>
      </c>
      <c r="I529" s="54">
        <f t="shared" si="276"/>
        <v>0</v>
      </c>
      <c r="J529" s="54">
        <f t="shared" si="276"/>
        <v>0</v>
      </c>
      <c r="K529" s="54">
        <f t="shared" si="276"/>
        <v>0</v>
      </c>
      <c r="L529" s="54">
        <f t="shared" si="276"/>
        <v>0</v>
      </c>
      <c r="M529" s="54">
        <f t="shared" si="276"/>
        <v>0</v>
      </c>
      <c r="N529" s="54">
        <f t="shared" si="276"/>
        <v>0</v>
      </c>
      <c r="O529" s="54">
        <f t="shared" si="267"/>
        <v>0</v>
      </c>
      <c r="Q529" s="54">
        <f t="shared" ref="Q529:AB533" si="277">+Q530</f>
        <v>0</v>
      </c>
      <c r="R529" s="54">
        <f t="shared" si="277"/>
        <v>0</v>
      </c>
      <c r="S529" s="54">
        <f t="shared" si="277"/>
        <v>0</v>
      </c>
      <c r="T529" s="54">
        <f t="shared" si="277"/>
        <v>0</v>
      </c>
      <c r="U529" s="54">
        <f t="shared" si="277"/>
        <v>0</v>
      </c>
      <c r="V529" s="54">
        <f t="shared" si="277"/>
        <v>0</v>
      </c>
      <c r="W529" s="54">
        <f t="shared" si="277"/>
        <v>0</v>
      </c>
      <c r="X529" s="54">
        <f t="shared" si="277"/>
        <v>0</v>
      </c>
      <c r="Y529" s="54">
        <f t="shared" si="277"/>
        <v>0</v>
      </c>
      <c r="Z529" s="54">
        <f t="shared" si="277"/>
        <v>0</v>
      </c>
      <c r="AA529" s="54">
        <f t="shared" si="277"/>
        <v>0</v>
      </c>
      <c r="AB529" s="54">
        <f t="shared" si="277"/>
        <v>0</v>
      </c>
      <c r="AC529" s="54">
        <f t="shared" si="269"/>
        <v>0</v>
      </c>
      <c r="AE529" s="143">
        <v>212</v>
      </c>
      <c r="AF529" s="143" t="s">
        <v>793</v>
      </c>
      <c r="AG529" s="158">
        <v>0</v>
      </c>
    </row>
    <row r="530" spans="1:33" x14ac:dyDescent="0.25">
      <c r="A530" s="57">
        <v>2124</v>
      </c>
      <c r="B530" s="58" t="s">
        <v>1110</v>
      </c>
      <c r="C530" s="55">
        <f t="shared" si="276"/>
        <v>0</v>
      </c>
      <c r="D530" s="55">
        <f t="shared" si="276"/>
        <v>0</v>
      </c>
      <c r="E530" s="55">
        <f t="shared" si="276"/>
        <v>0</v>
      </c>
      <c r="F530" s="55">
        <f t="shared" si="276"/>
        <v>0</v>
      </c>
      <c r="G530" s="55">
        <f t="shared" si="276"/>
        <v>0</v>
      </c>
      <c r="H530" s="55">
        <f t="shared" si="276"/>
        <v>0</v>
      </c>
      <c r="I530" s="55">
        <f t="shared" si="276"/>
        <v>0</v>
      </c>
      <c r="J530" s="55">
        <f t="shared" si="276"/>
        <v>0</v>
      </c>
      <c r="K530" s="55">
        <f t="shared" si="276"/>
        <v>0</v>
      </c>
      <c r="L530" s="55">
        <f t="shared" si="276"/>
        <v>0</v>
      </c>
      <c r="M530" s="55">
        <f t="shared" si="276"/>
        <v>0</v>
      </c>
      <c r="N530" s="55">
        <f t="shared" si="276"/>
        <v>0</v>
      </c>
      <c r="O530" s="55">
        <f t="shared" si="267"/>
        <v>0</v>
      </c>
      <c r="Q530" s="55">
        <f t="shared" si="277"/>
        <v>0</v>
      </c>
      <c r="R530" s="55">
        <f t="shared" si="277"/>
        <v>0</v>
      </c>
      <c r="S530" s="55">
        <f t="shared" si="277"/>
        <v>0</v>
      </c>
      <c r="T530" s="55">
        <f t="shared" si="277"/>
        <v>0</v>
      </c>
      <c r="U530" s="55">
        <f t="shared" si="277"/>
        <v>0</v>
      </c>
      <c r="V530" s="55">
        <f t="shared" si="277"/>
        <v>0</v>
      </c>
      <c r="W530" s="55">
        <f t="shared" si="277"/>
        <v>0</v>
      </c>
      <c r="X530" s="55">
        <f t="shared" si="277"/>
        <v>0</v>
      </c>
      <c r="Y530" s="55">
        <f t="shared" si="277"/>
        <v>0</v>
      </c>
      <c r="Z530" s="55">
        <f t="shared" si="277"/>
        <v>0</v>
      </c>
      <c r="AA530" s="55">
        <f t="shared" si="277"/>
        <v>0</v>
      </c>
      <c r="AB530" s="55">
        <f t="shared" si="277"/>
        <v>0</v>
      </c>
      <c r="AC530" s="55">
        <f t="shared" si="269"/>
        <v>0</v>
      </c>
      <c r="AE530" s="143">
        <v>2124</v>
      </c>
      <c r="AF530" s="143" t="s">
        <v>1110</v>
      </c>
      <c r="AG530" s="147">
        <v>0</v>
      </c>
    </row>
    <row r="531" spans="1:33" x14ac:dyDescent="0.25">
      <c r="A531" s="57">
        <v>212401</v>
      </c>
      <c r="B531" s="58" t="s">
        <v>1110</v>
      </c>
      <c r="C531" s="55">
        <f t="shared" si="276"/>
        <v>0</v>
      </c>
      <c r="D531" s="55">
        <f t="shared" si="276"/>
        <v>0</v>
      </c>
      <c r="E531" s="55">
        <f t="shared" si="276"/>
        <v>0</v>
      </c>
      <c r="F531" s="55">
        <f t="shared" si="276"/>
        <v>0</v>
      </c>
      <c r="G531" s="55">
        <f t="shared" si="276"/>
        <v>0</v>
      </c>
      <c r="H531" s="55">
        <f t="shared" si="276"/>
        <v>0</v>
      </c>
      <c r="I531" s="55">
        <f t="shared" si="276"/>
        <v>0</v>
      </c>
      <c r="J531" s="55">
        <f t="shared" si="276"/>
        <v>0</v>
      </c>
      <c r="K531" s="55">
        <f t="shared" si="276"/>
        <v>0</v>
      </c>
      <c r="L531" s="55">
        <f t="shared" si="276"/>
        <v>0</v>
      </c>
      <c r="M531" s="55">
        <f t="shared" si="276"/>
        <v>0</v>
      </c>
      <c r="N531" s="55">
        <f t="shared" si="276"/>
        <v>0</v>
      </c>
      <c r="O531" s="55">
        <f t="shared" si="267"/>
        <v>0</v>
      </c>
      <c r="Q531" s="55">
        <f t="shared" si="277"/>
        <v>0</v>
      </c>
      <c r="R531" s="55">
        <f t="shared" si="277"/>
        <v>0</v>
      </c>
      <c r="S531" s="55">
        <f t="shared" si="277"/>
        <v>0</v>
      </c>
      <c r="T531" s="55">
        <f t="shared" si="277"/>
        <v>0</v>
      </c>
      <c r="U531" s="55">
        <f t="shared" si="277"/>
        <v>0</v>
      </c>
      <c r="V531" s="55">
        <f t="shared" si="277"/>
        <v>0</v>
      </c>
      <c r="W531" s="55">
        <f t="shared" si="277"/>
        <v>0</v>
      </c>
      <c r="X531" s="55">
        <f t="shared" si="277"/>
        <v>0</v>
      </c>
      <c r="Y531" s="55">
        <f t="shared" si="277"/>
        <v>0</v>
      </c>
      <c r="Z531" s="55">
        <f t="shared" si="277"/>
        <v>0</v>
      </c>
      <c r="AA531" s="55">
        <f t="shared" si="277"/>
        <v>0</v>
      </c>
      <c r="AB531" s="55">
        <f t="shared" si="277"/>
        <v>0</v>
      </c>
      <c r="AC531" s="55">
        <f t="shared" si="269"/>
        <v>0</v>
      </c>
      <c r="AE531" s="143">
        <v>212401</v>
      </c>
      <c r="AF531" s="143" t="s">
        <v>1110</v>
      </c>
      <c r="AG531" s="147">
        <v>0</v>
      </c>
    </row>
    <row r="532" spans="1:33" x14ac:dyDescent="0.25">
      <c r="A532" s="57">
        <v>21240101</v>
      </c>
      <c r="B532" s="58" t="s">
        <v>1110</v>
      </c>
      <c r="C532" s="55">
        <f t="shared" si="276"/>
        <v>0</v>
      </c>
      <c r="D532" s="55">
        <f t="shared" si="276"/>
        <v>0</v>
      </c>
      <c r="E532" s="55">
        <f t="shared" si="276"/>
        <v>0</v>
      </c>
      <c r="F532" s="55">
        <f t="shared" si="276"/>
        <v>0</v>
      </c>
      <c r="G532" s="55">
        <f t="shared" si="276"/>
        <v>0</v>
      </c>
      <c r="H532" s="55">
        <f t="shared" si="276"/>
        <v>0</v>
      </c>
      <c r="I532" s="55">
        <f t="shared" si="276"/>
        <v>0</v>
      </c>
      <c r="J532" s="55">
        <f t="shared" si="276"/>
        <v>0</v>
      </c>
      <c r="K532" s="55">
        <f t="shared" si="276"/>
        <v>0</v>
      </c>
      <c r="L532" s="55">
        <f t="shared" si="276"/>
        <v>0</v>
      </c>
      <c r="M532" s="55">
        <f t="shared" si="276"/>
        <v>0</v>
      </c>
      <c r="N532" s="55">
        <f t="shared" si="276"/>
        <v>0</v>
      </c>
      <c r="O532" s="55">
        <f t="shared" si="267"/>
        <v>0</v>
      </c>
      <c r="Q532" s="55">
        <f t="shared" si="277"/>
        <v>0</v>
      </c>
      <c r="R532" s="55">
        <f t="shared" si="277"/>
        <v>0</v>
      </c>
      <c r="S532" s="55">
        <f t="shared" si="277"/>
        <v>0</v>
      </c>
      <c r="T532" s="55">
        <f t="shared" si="277"/>
        <v>0</v>
      </c>
      <c r="U532" s="55">
        <f t="shared" si="277"/>
        <v>0</v>
      </c>
      <c r="V532" s="55">
        <f t="shared" si="277"/>
        <v>0</v>
      </c>
      <c r="W532" s="55">
        <f t="shared" si="277"/>
        <v>0</v>
      </c>
      <c r="X532" s="55">
        <f t="shared" si="277"/>
        <v>0</v>
      </c>
      <c r="Y532" s="55">
        <f t="shared" si="277"/>
        <v>0</v>
      </c>
      <c r="Z532" s="55">
        <f t="shared" si="277"/>
        <v>0</v>
      </c>
      <c r="AA532" s="55">
        <f t="shared" si="277"/>
        <v>0</v>
      </c>
      <c r="AB532" s="55">
        <f t="shared" si="277"/>
        <v>0</v>
      </c>
      <c r="AC532" s="55">
        <f t="shared" si="269"/>
        <v>0</v>
      </c>
      <c r="AE532" s="143">
        <v>2124011</v>
      </c>
      <c r="AF532" s="143" t="s">
        <v>1110</v>
      </c>
      <c r="AG532" s="147">
        <v>0</v>
      </c>
    </row>
    <row r="533" spans="1:33" x14ac:dyDescent="0.25">
      <c r="A533" s="57">
        <v>212401011</v>
      </c>
      <c r="B533" s="58" t="s">
        <v>1110</v>
      </c>
      <c r="C533" s="55">
        <f t="shared" si="276"/>
        <v>0</v>
      </c>
      <c r="D533" s="55">
        <f t="shared" si="276"/>
        <v>0</v>
      </c>
      <c r="E533" s="55">
        <f t="shared" si="276"/>
        <v>0</v>
      </c>
      <c r="F533" s="55">
        <f t="shared" si="276"/>
        <v>0</v>
      </c>
      <c r="G533" s="55">
        <f t="shared" si="276"/>
        <v>0</v>
      </c>
      <c r="H533" s="55">
        <f t="shared" si="276"/>
        <v>0</v>
      </c>
      <c r="I533" s="55">
        <f t="shared" si="276"/>
        <v>0</v>
      </c>
      <c r="J533" s="55">
        <f t="shared" si="276"/>
        <v>0</v>
      </c>
      <c r="K533" s="55">
        <f t="shared" si="276"/>
        <v>0</v>
      </c>
      <c r="L533" s="55">
        <f t="shared" si="276"/>
        <v>0</v>
      </c>
      <c r="M533" s="55">
        <f t="shared" si="276"/>
        <v>0</v>
      </c>
      <c r="N533" s="55">
        <f t="shared" si="276"/>
        <v>0</v>
      </c>
      <c r="O533" s="55">
        <f t="shared" si="267"/>
        <v>0</v>
      </c>
      <c r="Q533" s="55">
        <f t="shared" si="277"/>
        <v>0</v>
      </c>
      <c r="R533" s="55">
        <f t="shared" si="277"/>
        <v>0</v>
      </c>
      <c r="S533" s="55">
        <f t="shared" si="277"/>
        <v>0</v>
      </c>
      <c r="T533" s="55">
        <f t="shared" si="277"/>
        <v>0</v>
      </c>
      <c r="U533" s="55">
        <f t="shared" si="277"/>
        <v>0</v>
      </c>
      <c r="V533" s="55">
        <f t="shared" si="277"/>
        <v>0</v>
      </c>
      <c r="W533" s="55">
        <f t="shared" si="277"/>
        <v>0</v>
      </c>
      <c r="X533" s="55">
        <f t="shared" si="277"/>
        <v>0</v>
      </c>
      <c r="Y533" s="55">
        <f t="shared" si="277"/>
        <v>0</v>
      </c>
      <c r="Z533" s="55">
        <f t="shared" si="277"/>
        <v>0</v>
      </c>
      <c r="AA533" s="55">
        <f t="shared" si="277"/>
        <v>0</v>
      </c>
      <c r="AB533" s="55">
        <f t="shared" si="277"/>
        <v>0</v>
      </c>
      <c r="AC533" s="55">
        <f t="shared" si="269"/>
        <v>0</v>
      </c>
      <c r="AE533" s="96">
        <v>212401101</v>
      </c>
      <c r="AF533" s="96" t="s">
        <v>1110</v>
      </c>
      <c r="AG533" s="137">
        <v>0</v>
      </c>
    </row>
    <row r="534" spans="1:33" x14ac:dyDescent="0.25">
      <c r="A534" s="60">
        <v>21240101101</v>
      </c>
      <c r="B534" s="61" t="s">
        <v>1110</v>
      </c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>
        <f t="shared" si="267"/>
        <v>0</v>
      </c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>
        <f t="shared" si="269"/>
        <v>0</v>
      </c>
      <c r="AE534" s="114" t="s">
        <v>1111</v>
      </c>
      <c r="AF534" s="118" t="s">
        <v>1110</v>
      </c>
      <c r="AG534" s="138"/>
    </row>
    <row r="535" spans="1:33" x14ac:dyDescent="0.25">
      <c r="A535" s="52">
        <v>213</v>
      </c>
      <c r="B535" s="53" t="s">
        <v>1299</v>
      </c>
      <c r="C535" s="54">
        <f t="shared" ref="C535:N539" si="278">+C536</f>
        <v>0</v>
      </c>
      <c r="D535" s="54">
        <f t="shared" si="278"/>
        <v>0</v>
      </c>
      <c r="E535" s="54">
        <f t="shared" si="278"/>
        <v>0</v>
      </c>
      <c r="F535" s="54">
        <f t="shared" si="278"/>
        <v>0</v>
      </c>
      <c r="G535" s="54">
        <f t="shared" si="278"/>
        <v>0</v>
      </c>
      <c r="H535" s="54">
        <f t="shared" si="278"/>
        <v>0</v>
      </c>
      <c r="I535" s="54">
        <f t="shared" si="278"/>
        <v>0</v>
      </c>
      <c r="J535" s="54">
        <f t="shared" si="278"/>
        <v>0</v>
      </c>
      <c r="K535" s="54">
        <f t="shared" si="278"/>
        <v>0</v>
      </c>
      <c r="L535" s="54">
        <f t="shared" si="278"/>
        <v>0</v>
      </c>
      <c r="M535" s="54">
        <f t="shared" si="278"/>
        <v>0</v>
      </c>
      <c r="N535" s="54">
        <f t="shared" si="278"/>
        <v>0</v>
      </c>
      <c r="O535" s="54">
        <f t="shared" si="267"/>
        <v>0</v>
      </c>
      <c r="Q535" s="54">
        <f t="shared" ref="Q535:AB539" si="279">+Q536</f>
        <v>0</v>
      </c>
      <c r="R535" s="54">
        <f t="shared" si="279"/>
        <v>0</v>
      </c>
      <c r="S535" s="54">
        <f t="shared" si="279"/>
        <v>0</v>
      </c>
      <c r="T535" s="54">
        <f t="shared" si="279"/>
        <v>0</v>
      </c>
      <c r="U535" s="54">
        <f t="shared" si="279"/>
        <v>0</v>
      </c>
      <c r="V535" s="54">
        <f t="shared" si="279"/>
        <v>0</v>
      </c>
      <c r="W535" s="54">
        <f t="shared" si="279"/>
        <v>0</v>
      </c>
      <c r="X535" s="54">
        <f t="shared" si="279"/>
        <v>0</v>
      </c>
      <c r="Y535" s="54">
        <f t="shared" si="279"/>
        <v>0</v>
      </c>
      <c r="Z535" s="54">
        <f t="shared" si="279"/>
        <v>0</v>
      </c>
      <c r="AA535" s="54">
        <f t="shared" si="279"/>
        <v>0</v>
      </c>
      <c r="AB535" s="54">
        <f t="shared" si="279"/>
        <v>0</v>
      </c>
      <c r="AC535" s="54">
        <f t="shared" si="269"/>
        <v>0</v>
      </c>
    </row>
    <row r="536" spans="1:33" x14ac:dyDescent="0.25">
      <c r="A536" s="57">
        <v>2131</v>
      </c>
      <c r="B536" s="58" t="s">
        <v>1300</v>
      </c>
      <c r="C536" s="55">
        <f t="shared" si="278"/>
        <v>0</v>
      </c>
      <c r="D536" s="55">
        <f t="shared" si="278"/>
        <v>0</v>
      </c>
      <c r="E536" s="55">
        <f t="shared" si="278"/>
        <v>0</v>
      </c>
      <c r="F536" s="55">
        <f t="shared" si="278"/>
        <v>0</v>
      </c>
      <c r="G536" s="55">
        <f t="shared" si="278"/>
        <v>0</v>
      </c>
      <c r="H536" s="55">
        <f t="shared" si="278"/>
        <v>0</v>
      </c>
      <c r="I536" s="55">
        <f t="shared" si="278"/>
        <v>0</v>
      </c>
      <c r="J536" s="55">
        <f t="shared" si="278"/>
        <v>0</v>
      </c>
      <c r="K536" s="55">
        <f t="shared" si="278"/>
        <v>0</v>
      </c>
      <c r="L536" s="55">
        <f t="shared" si="278"/>
        <v>0</v>
      </c>
      <c r="M536" s="55">
        <f t="shared" si="278"/>
        <v>0</v>
      </c>
      <c r="N536" s="55">
        <f t="shared" si="278"/>
        <v>0</v>
      </c>
      <c r="O536" s="55">
        <f t="shared" si="267"/>
        <v>0</v>
      </c>
      <c r="Q536" s="55">
        <f t="shared" si="279"/>
        <v>0</v>
      </c>
      <c r="R536" s="55">
        <f t="shared" si="279"/>
        <v>0</v>
      </c>
      <c r="S536" s="55">
        <f t="shared" si="279"/>
        <v>0</v>
      </c>
      <c r="T536" s="55">
        <f t="shared" si="279"/>
        <v>0</v>
      </c>
      <c r="U536" s="55">
        <f t="shared" si="279"/>
        <v>0</v>
      </c>
      <c r="V536" s="55">
        <f t="shared" si="279"/>
        <v>0</v>
      </c>
      <c r="W536" s="55">
        <f t="shared" si="279"/>
        <v>0</v>
      </c>
      <c r="X536" s="55">
        <f t="shared" si="279"/>
        <v>0</v>
      </c>
      <c r="Y536" s="55">
        <f t="shared" si="279"/>
        <v>0</v>
      </c>
      <c r="Z536" s="55">
        <f t="shared" si="279"/>
        <v>0</v>
      </c>
      <c r="AA536" s="55">
        <f t="shared" si="279"/>
        <v>0</v>
      </c>
      <c r="AB536" s="55">
        <f t="shared" si="279"/>
        <v>0</v>
      </c>
      <c r="AC536" s="55">
        <f t="shared" si="269"/>
        <v>0</v>
      </c>
    </row>
    <row r="537" spans="1:33" x14ac:dyDescent="0.25">
      <c r="A537" s="57">
        <v>213101</v>
      </c>
      <c r="B537" s="58" t="s">
        <v>1300</v>
      </c>
      <c r="C537" s="55">
        <f t="shared" si="278"/>
        <v>0</v>
      </c>
      <c r="D537" s="55">
        <f t="shared" si="278"/>
        <v>0</v>
      </c>
      <c r="E537" s="55">
        <f t="shared" si="278"/>
        <v>0</v>
      </c>
      <c r="F537" s="55">
        <f t="shared" si="278"/>
        <v>0</v>
      </c>
      <c r="G537" s="55">
        <f t="shared" si="278"/>
        <v>0</v>
      </c>
      <c r="H537" s="55">
        <f t="shared" si="278"/>
        <v>0</v>
      </c>
      <c r="I537" s="55">
        <f t="shared" si="278"/>
        <v>0</v>
      </c>
      <c r="J537" s="55">
        <f t="shared" si="278"/>
        <v>0</v>
      </c>
      <c r="K537" s="55">
        <f t="shared" si="278"/>
        <v>0</v>
      </c>
      <c r="L537" s="55">
        <f t="shared" si="278"/>
        <v>0</v>
      </c>
      <c r="M537" s="55">
        <f t="shared" si="278"/>
        <v>0</v>
      </c>
      <c r="N537" s="55">
        <f t="shared" si="278"/>
        <v>0</v>
      </c>
      <c r="O537" s="55">
        <f t="shared" si="267"/>
        <v>0</v>
      </c>
      <c r="Q537" s="55">
        <f t="shared" si="279"/>
        <v>0</v>
      </c>
      <c r="R537" s="55">
        <f t="shared" si="279"/>
        <v>0</v>
      </c>
      <c r="S537" s="55">
        <f t="shared" si="279"/>
        <v>0</v>
      </c>
      <c r="T537" s="55">
        <f t="shared" si="279"/>
        <v>0</v>
      </c>
      <c r="U537" s="55">
        <f t="shared" si="279"/>
        <v>0</v>
      </c>
      <c r="V537" s="55">
        <f t="shared" si="279"/>
        <v>0</v>
      </c>
      <c r="W537" s="55">
        <f t="shared" si="279"/>
        <v>0</v>
      </c>
      <c r="X537" s="55">
        <f t="shared" si="279"/>
        <v>0</v>
      </c>
      <c r="Y537" s="55">
        <f t="shared" si="279"/>
        <v>0</v>
      </c>
      <c r="Z537" s="55">
        <f t="shared" si="279"/>
        <v>0</v>
      </c>
      <c r="AA537" s="55">
        <f t="shared" si="279"/>
        <v>0</v>
      </c>
      <c r="AB537" s="55">
        <f t="shared" si="279"/>
        <v>0</v>
      </c>
      <c r="AC537" s="55">
        <f t="shared" si="269"/>
        <v>0</v>
      </c>
    </row>
    <row r="538" spans="1:33" x14ac:dyDescent="0.25">
      <c r="A538" s="57">
        <v>21310101</v>
      </c>
      <c r="B538" s="58" t="s">
        <v>1300</v>
      </c>
      <c r="C538" s="55">
        <f t="shared" si="278"/>
        <v>0</v>
      </c>
      <c r="D538" s="55">
        <f t="shared" si="278"/>
        <v>0</v>
      </c>
      <c r="E538" s="55">
        <f t="shared" si="278"/>
        <v>0</v>
      </c>
      <c r="F538" s="55">
        <f t="shared" si="278"/>
        <v>0</v>
      </c>
      <c r="G538" s="55">
        <f t="shared" si="278"/>
        <v>0</v>
      </c>
      <c r="H538" s="55">
        <f t="shared" si="278"/>
        <v>0</v>
      </c>
      <c r="I538" s="55">
        <f t="shared" si="278"/>
        <v>0</v>
      </c>
      <c r="J538" s="55">
        <f t="shared" si="278"/>
        <v>0</v>
      </c>
      <c r="K538" s="55">
        <f t="shared" si="278"/>
        <v>0</v>
      </c>
      <c r="L538" s="55">
        <f t="shared" si="278"/>
        <v>0</v>
      </c>
      <c r="M538" s="55">
        <f t="shared" si="278"/>
        <v>0</v>
      </c>
      <c r="N538" s="55">
        <f t="shared" si="278"/>
        <v>0</v>
      </c>
      <c r="O538" s="55">
        <f t="shared" si="267"/>
        <v>0</v>
      </c>
      <c r="Q538" s="55">
        <f t="shared" si="279"/>
        <v>0</v>
      </c>
      <c r="R538" s="55">
        <f t="shared" si="279"/>
        <v>0</v>
      </c>
      <c r="S538" s="55">
        <f t="shared" si="279"/>
        <v>0</v>
      </c>
      <c r="T538" s="55">
        <f t="shared" si="279"/>
        <v>0</v>
      </c>
      <c r="U538" s="55">
        <f t="shared" si="279"/>
        <v>0</v>
      </c>
      <c r="V538" s="55">
        <f t="shared" si="279"/>
        <v>0</v>
      </c>
      <c r="W538" s="55">
        <f t="shared" si="279"/>
        <v>0</v>
      </c>
      <c r="X538" s="55">
        <f t="shared" si="279"/>
        <v>0</v>
      </c>
      <c r="Y538" s="55">
        <f t="shared" si="279"/>
        <v>0</v>
      </c>
      <c r="Z538" s="55">
        <f t="shared" si="279"/>
        <v>0</v>
      </c>
      <c r="AA538" s="55">
        <f t="shared" si="279"/>
        <v>0</v>
      </c>
      <c r="AB538" s="55">
        <f t="shared" si="279"/>
        <v>0</v>
      </c>
      <c r="AC538" s="55">
        <f t="shared" si="269"/>
        <v>0</v>
      </c>
    </row>
    <row r="539" spans="1:33" x14ac:dyDescent="0.25">
      <c r="A539" s="57">
        <v>213101011</v>
      </c>
      <c r="B539" s="58" t="s">
        <v>1300</v>
      </c>
      <c r="C539" s="55">
        <f t="shared" si="278"/>
        <v>0</v>
      </c>
      <c r="D539" s="55">
        <f t="shared" si="278"/>
        <v>0</v>
      </c>
      <c r="E539" s="55">
        <f t="shared" si="278"/>
        <v>0</v>
      </c>
      <c r="F539" s="55">
        <f t="shared" si="278"/>
        <v>0</v>
      </c>
      <c r="G539" s="55">
        <f t="shared" si="278"/>
        <v>0</v>
      </c>
      <c r="H539" s="55">
        <f t="shared" si="278"/>
        <v>0</v>
      </c>
      <c r="I539" s="55">
        <f t="shared" si="278"/>
        <v>0</v>
      </c>
      <c r="J539" s="55">
        <f t="shared" si="278"/>
        <v>0</v>
      </c>
      <c r="K539" s="55">
        <f t="shared" si="278"/>
        <v>0</v>
      </c>
      <c r="L539" s="55">
        <f t="shared" si="278"/>
        <v>0</v>
      </c>
      <c r="M539" s="55">
        <f t="shared" si="278"/>
        <v>0</v>
      </c>
      <c r="N539" s="55">
        <f t="shared" si="278"/>
        <v>0</v>
      </c>
      <c r="O539" s="55">
        <f t="shared" si="267"/>
        <v>0</v>
      </c>
      <c r="Q539" s="55">
        <f t="shared" si="279"/>
        <v>0</v>
      </c>
      <c r="R539" s="55">
        <f t="shared" si="279"/>
        <v>0</v>
      </c>
      <c r="S539" s="55">
        <f t="shared" si="279"/>
        <v>0</v>
      </c>
      <c r="T539" s="55">
        <f t="shared" si="279"/>
        <v>0</v>
      </c>
      <c r="U539" s="55">
        <f t="shared" si="279"/>
        <v>0</v>
      </c>
      <c r="V539" s="55">
        <f t="shared" si="279"/>
        <v>0</v>
      </c>
      <c r="W539" s="55">
        <f t="shared" si="279"/>
        <v>0</v>
      </c>
      <c r="X539" s="55">
        <f t="shared" si="279"/>
        <v>0</v>
      </c>
      <c r="Y539" s="55">
        <f t="shared" si="279"/>
        <v>0</v>
      </c>
      <c r="Z539" s="55">
        <f t="shared" si="279"/>
        <v>0</v>
      </c>
      <c r="AA539" s="55">
        <f t="shared" si="279"/>
        <v>0</v>
      </c>
      <c r="AB539" s="55">
        <f t="shared" si="279"/>
        <v>0</v>
      </c>
      <c r="AC539" s="55">
        <f t="shared" si="269"/>
        <v>0</v>
      </c>
    </row>
    <row r="540" spans="1:33" x14ac:dyDescent="0.25">
      <c r="A540" s="60">
        <v>21310101101</v>
      </c>
      <c r="B540" s="61" t="s">
        <v>1300</v>
      </c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>
        <f t="shared" si="267"/>
        <v>0</v>
      </c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Gastos Julio 2023</vt:lpstr>
      <vt:lpstr>Ejecucion Ingresos Julio 2023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2023-03-02T14:57:57Z</dcterms:created>
  <dcterms:modified xsi:type="dcterms:W3CDTF">2023-08-24T19:28:43Z</dcterms:modified>
</cp:coreProperties>
</file>